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PROJECT\MULTIYEARS\PERKIM PROV\2025\Rekap Capaian Kumuh Perkim Kaltim 2024\Satu Data PU Kaltim\Data Update\"/>
    </mc:Choice>
  </mc:AlternateContent>
  <xr:revisionPtr revIDLastSave="0" documentId="13_ncr:1_{44572871-2513-4F18-BEC9-34058B611E56}" xr6:coauthVersionLast="47" xr6:coauthVersionMax="47" xr10:uidLastSave="{00000000-0000-0000-0000-000000000000}"/>
  <bookViews>
    <workbookView xWindow="-108" yWindow="-108" windowWidth="23256" windowHeight="12456" xr2:uid="{F6B74141-F6F3-45C8-BE76-5DCB1E0CABDA}"/>
  </bookViews>
  <sheets>
    <sheet name="Data Kawasan Kumuh Kaltim" sheetId="1" r:id="rId1"/>
  </sheets>
  <definedNames>
    <definedName name="_xlnm._FilterDatabase" localSheetId="0" hidden="1">'Data Kawasan Kumuh Kaltim'!$B$4:$R$679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8" i="1" l="1"/>
  <c r="D678" i="1"/>
  <c r="R678" i="1" s="1"/>
  <c r="E676" i="1"/>
  <c r="D676" i="1"/>
  <c r="R676" i="1" s="1"/>
  <c r="E674" i="1"/>
  <c r="E672" i="1" s="1"/>
  <c r="D674" i="1"/>
  <c r="R674" i="1" s="1"/>
  <c r="D672" i="1"/>
  <c r="E671" i="1"/>
  <c r="D671" i="1"/>
  <c r="R671" i="1" s="1"/>
  <c r="E669" i="1"/>
  <c r="D669" i="1"/>
  <c r="R669" i="1" s="1"/>
  <c r="E667" i="1"/>
  <c r="E665" i="1" s="1"/>
  <c r="D667" i="1"/>
  <c r="D665" i="1" s="1"/>
  <c r="E664" i="1"/>
  <c r="D664" i="1"/>
  <c r="R664" i="1" s="1"/>
  <c r="E661" i="1"/>
  <c r="D661" i="1"/>
  <c r="R661" i="1" s="1"/>
  <c r="E659" i="1"/>
  <c r="D659" i="1"/>
  <c r="R659" i="1" s="1"/>
  <c r="E657" i="1"/>
  <c r="D657" i="1"/>
  <c r="R657" i="1" s="1"/>
  <c r="E652" i="1"/>
  <c r="D652" i="1"/>
  <c r="R652" i="1" s="1"/>
  <c r="E644" i="1"/>
  <c r="D644" i="1"/>
  <c r="R644" i="1" s="1"/>
  <c r="E636" i="1"/>
  <c r="D636" i="1"/>
  <c r="R636" i="1" s="1"/>
  <c r="E634" i="1"/>
  <c r="D634" i="1"/>
  <c r="R634" i="1" s="1"/>
  <c r="E632" i="1"/>
  <c r="D632" i="1"/>
  <c r="R632" i="1" s="1"/>
  <c r="R630" i="1"/>
  <c r="E630" i="1"/>
  <c r="D630" i="1"/>
  <c r="E627" i="1"/>
  <c r="D627" i="1"/>
  <c r="R627" i="1" s="1"/>
  <c r="E625" i="1"/>
  <c r="D625" i="1"/>
  <c r="R625" i="1" s="1"/>
  <c r="R623" i="1"/>
  <c r="E623" i="1"/>
  <c r="D623" i="1"/>
  <c r="E618" i="1"/>
  <c r="D618" i="1"/>
  <c r="R618" i="1" s="1"/>
  <c r="E613" i="1"/>
  <c r="D613" i="1"/>
  <c r="R613" i="1" s="1"/>
  <c r="E606" i="1"/>
  <c r="D606" i="1"/>
  <c r="R606" i="1" s="1"/>
  <c r="R592" i="1"/>
  <c r="E592" i="1"/>
  <c r="D592" i="1"/>
  <c r="E588" i="1"/>
  <c r="D588" i="1"/>
  <c r="R588" i="1" s="1"/>
  <c r="E580" i="1"/>
  <c r="D580" i="1"/>
  <c r="R580" i="1" s="1"/>
  <c r="E570" i="1"/>
  <c r="D570" i="1"/>
  <c r="R570" i="1" s="1"/>
  <c r="E559" i="1"/>
  <c r="D559" i="1"/>
  <c r="R559" i="1" s="1"/>
  <c r="E557" i="1"/>
  <c r="D557" i="1"/>
  <c r="E555" i="1"/>
  <c r="E550" i="1" s="1"/>
  <c r="D555" i="1"/>
  <c r="R555" i="1" s="1"/>
  <c r="E549" i="1"/>
  <c r="D549" i="1"/>
  <c r="R549" i="1" s="1"/>
  <c r="P548" i="1"/>
  <c r="N548" i="1"/>
  <c r="J548" i="1"/>
  <c r="P547" i="1"/>
  <c r="N547" i="1"/>
  <c r="J547" i="1"/>
  <c r="P546" i="1"/>
  <c r="N546" i="1"/>
  <c r="J546" i="1"/>
  <c r="P545" i="1"/>
  <c r="N545" i="1"/>
  <c r="J545" i="1"/>
  <c r="P544" i="1"/>
  <c r="N544" i="1"/>
  <c r="J544" i="1"/>
  <c r="P543" i="1"/>
  <c r="N543" i="1"/>
  <c r="J543" i="1"/>
  <c r="P542" i="1"/>
  <c r="N542" i="1"/>
  <c r="J542" i="1"/>
  <c r="E541" i="1"/>
  <c r="D541" i="1"/>
  <c r="R541" i="1" s="1"/>
  <c r="P540" i="1"/>
  <c r="N540" i="1"/>
  <c r="J540" i="1"/>
  <c r="P539" i="1"/>
  <c r="N539" i="1"/>
  <c r="J539" i="1"/>
  <c r="P538" i="1"/>
  <c r="N538" i="1"/>
  <c r="J538" i="1"/>
  <c r="P537" i="1"/>
  <c r="N537" i="1"/>
  <c r="J537" i="1"/>
  <c r="P536" i="1"/>
  <c r="N536" i="1"/>
  <c r="J536" i="1"/>
  <c r="P535" i="1"/>
  <c r="N535" i="1"/>
  <c r="J535" i="1"/>
  <c r="E534" i="1"/>
  <c r="D534" i="1"/>
  <c r="R534" i="1" s="1"/>
  <c r="P533" i="1"/>
  <c r="N533" i="1"/>
  <c r="J533" i="1"/>
  <c r="P532" i="1"/>
  <c r="N532" i="1"/>
  <c r="J532" i="1"/>
  <c r="P531" i="1"/>
  <c r="N531" i="1"/>
  <c r="J531" i="1"/>
  <c r="P530" i="1"/>
  <c r="N530" i="1"/>
  <c r="J530" i="1"/>
  <c r="P529" i="1"/>
  <c r="N529" i="1"/>
  <c r="J529" i="1"/>
  <c r="P528" i="1"/>
  <c r="N528" i="1"/>
  <c r="J528" i="1"/>
  <c r="P527" i="1"/>
  <c r="N527" i="1"/>
  <c r="J527" i="1"/>
  <c r="P526" i="1"/>
  <c r="N526" i="1"/>
  <c r="J526" i="1"/>
  <c r="P525" i="1"/>
  <c r="N525" i="1"/>
  <c r="J525" i="1"/>
  <c r="E524" i="1"/>
  <c r="D524" i="1"/>
  <c r="R524" i="1" s="1"/>
  <c r="P523" i="1"/>
  <c r="N523" i="1"/>
  <c r="J523" i="1"/>
  <c r="R522" i="1"/>
  <c r="E522" i="1"/>
  <c r="D522" i="1"/>
  <c r="P521" i="1"/>
  <c r="N521" i="1"/>
  <c r="J521" i="1"/>
  <c r="P520" i="1"/>
  <c r="N520" i="1"/>
  <c r="J520" i="1"/>
  <c r="P519" i="1"/>
  <c r="N519" i="1"/>
  <c r="J519" i="1"/>
  <c r="E518" i="1"/>
  <c r="D518" i="1"/>
  <c r="R518" i="1" s="1"/>
  <c r="P517" i="1"/>
  <c r="N517" i="1"/>
  <c r="J517" i="1"/>
  <c r="P516" i="1"/>
  <c r="N516" i="1"/>
  <c r="J516" i="1"/>
  <c r="P515" i="1"/>
  <c r="N515" i="1"/>
  <c r="J515" i="1"/>
  <c r="P514" i="1"/>
  <c r="N514" i="1"/>
  <c r="J514" i="1"/>
  <c r="P513" i="1"/>
  <c r="N513" i="1"/>
  <c r="J513" i="1"/>
  <c r="P512" i="1"/>
  <c r="N512" i="1"/>
  <c r="J512" i="1"/>
  <c r="P511" i="1"/>
  <c r="N511" i="1"/>
  <c r="J511" i="1"/>
  <c r="P510" i="1"/>
  <c r="N510" i="1"/>
  <c r="J510" i="1"/>
  <c r="P509" i="1"/>
  <c r="N509" i="1"/>
  <c r="J509" i="1"/>
  <c r="E508" i="1"/>
  <c r="D508" i="1"/>
  <c r="R508" i="1" s="1"/>
  <c r="P507" i="1"/>
  <c r="N507" i="1"/>
  <c r="J507" i="1"/>
  <c r="P506" i="1"/>
  <c r="N506" i="1"/>
  <c r="J506" i="1"/>
  <c r="P505" i="1"/>
  <c r="N505" i="1"/>
  <c r="J505" i="1"/>
  <c r="P504" i="1"/>
  <c r="N504" i="1"/>
  <c r="J504" i="1"/>
  <c r="R503" i="1"/>
  <c r="E503" i="1"/>
  <c r="D503" i="1"/>
  <c r="P502" i="1"/>
  <c r="N502" i="1"/>
  <c r="J502" i="1"/>
  <c r="P501" i="1"/>
  <c r="N501" i="1"/>
  <c r="J501" i="1"/>
  <c r="P500" i="1"/>
  <c r="N500" i="1"/>
  <c r="J500" i="1"/>
  <c r="P499" i="1"/>
  <c r="N499" i="1"/>
  <c r="J499" i="1"/>
  <c r="P498" i="1"/>
  <c r="N498" i="1"/>
  <c r="J498" i="1"/>
  <c r="E497" i="1"/>
  <c r="D497" i="1"/>
  <c r="R497" i="1" s="1"/>
  <c r="P496" i="1"/>
  <c r="N496" i="1"/>
  <c r="J496" i="1"/>
  <c r="P495" i="1"/>
  <c r="N495" i="1"/>
  <c r="J495" i="1"/>
  <c r="P494" i="1"/>
  <c r="N494" i="1"/>
  <c r="J494" i="1"/>
  <c r="E493" i="1"/>
  <c r="D493" i="1"/>
  <c r="R493" i="1" s="1"/>
  <c r="P492" i="1"/>
  <c r="N492" i="1"/>
  <c r="J492" i="1"/>
  <c r="P491" i="1"/>
  <c r="N491" i="1"/>
  <c r="J491" i="1"/>
  <c r="P490" i="1"/>
  <c r="N490" i="1"/>
  <c r="J490" i="1"/>
  <c r="P489" i="1"/>
  <c r="N489" i="1"/>
  <c r="J489" i="1"/>
  <c r="P488" i="1"/>
  <c r="N488" i="1"/>
  <c r="J488" i="1"/>
  <c r="E487" i="1"/>
  <c r="E481" i="1" s="1"/>
  <c r="D487" i="1"/>
  <c r="R487" i="1" s="1"/>
  <c r="P486" i="1"/>
  <c r="N486" i="1"/>
  <c r="J486" i="1"/>
  <c r="P485" i="1"/>
  <c r="N485" i="1"/>
  <c r="J485" i="1"/>
  <c r="P484" i="1"/>
  <c r="N484" i="1"/>
  <c r="J484" i="1"/>
  <c r="P483" i="1"/>
  <c r="N483" i="1"/>
  <c r="J483" i="1"/>
  <c r="P482" i="1"/>
  <c r="N482" i="1"/>
  <c r="J482" i="1"/>
  <c r="R480" i="1"/>
  <c r="E480" i="1"/>
  <c r="D480" i="1"/>
  <c r="P479" i="1"/>
  <c r="N479" i="1"/>
  <c r="J479" i="1"/>
  <c r="P478" i="1"/>
  <c r="N478" i="1"/>
  <c r="J478" i="1"/>
  <c r="E477" i="1"/>
  <c r="D477" i="1"/>
  <c r="R477" i="1" s="1"/>
  <c r="P476" i="1"/>
  <c r="N476" i="1"/>
  <c r="J476" i="1"/>
  <c r="P475" i="1"/>
  <c r="N475" i="1"/>
  <c r="J475" i="1"/>
  <c r="P474" i="1"/>
  <c r="N474" i="1"/>
  <c r="J474" i="1"/>
  <c r="P473" i="1"/>
  <c r="N473" i="1"/>
  <c r="J473" i="1"/>
  <c r="P472" i="1"/>
  <c r="N472" i="1"/>
  <c r="J472" i="1"/>
  <c r="P471" i="1"/>
  <c r="N471" i="1"/>
  <c r="J471" i="1"/>
  <c r="E470" i="1"/>
  <c r="D470" i="1"/>
  <c r="R470" i="1" s="1"/>
  <c r="P469" i="1"/>
  <c r="N469" i="1"/>
  <c r="J469" i="1"/>
  <c r="E468" i="1"/>
  <c r="D468" i="1"/>
  <c r="R468" i="1" s="1"/>
  <c r="P467" i="1"/>
  <c r="N467" i="1"/>
  <c r="J467" i="1"/>
  <c r="P466" i="1"/>
  <c r="N466" i="1"/>
  <c r="J466" i="1"/>
  <c r="P465" i="1"/>
  <c r="N465" i="1"/>
  <c r="J465" i="1"/>
  <c r="R464" i="1"/>
  <c r="E464" i="1"/>
  <c r="P463" i="1"/>
  <c r="N463" i="1"/>
  <c r="J463" i="1"/>
  <c r="P462" i="1"/>
  <c r="N462" i="1"/>
  <c r="J462" i="1"/>
  <c r="P461" i="1"/>
  <c r="N461" i="1"/>
  <c r="J461" i="1"/>
  <c r="P460" i="1"/>
  <c r="N460" i="1"/>
  <c r="J460" i="1"/>
  <c r="P459" i="1"/>
  <c r="N459" i="1"/>
  <c r="J459" i="1"/>
  <c r="P458" i="1"/>
  <c r="N458" i="1"/>
  <c r="J458" i="1"/>
  <c r="E457" i="1"/>
  <c r="D457" i="1"/>
  <c r="R457" i="1" s="1"/>
  <c r="P456" i="1"/>
  <c r="N456" i="1"/>
  <c r="J456" i="1"/>
  <c r="E455" i="1"/>
  <c r="D455" i="1"/>
  <c r="R455" i="1" s="1"/>
  <c r="P454" i="1"/>
  <c r="N454" i="1"/>
  <c r="J454" i="1"/>
  <c r="E453" i="1"/>
  <c r="D453" i="1"/>
  <c r="R453" i="1" s="1"/>
  <c r="P452" i="1"/>
  <c r="N452" i="1"/>
  <c r="J452" i="1"/>
  <c r="P451" i="1"/>
  <c r="N451" i="1"/>
  <c r="J451" i="1"/>
  <c r="P450" i="1"/>
  <c r="N450" i="1"/>
  <c r="J450" i="1"/>
  <c r="P449" i="1"/>
  <c r="N449" i="1"/>
  <c r="J449" i="1"/>
  <c r="E448" i="1"/>
  <c r="D448" i="1"/>
  <c r="R448" i="1" s="1"/>
  <c r="P447" i="1"/>
  <c r="N447" i="1"/>
  <c r="J447" i="1"/>
  <c r="E446" i="1"/>
  <c r="D446" i="1"/>
  <c r="R446" i="1" s="1"/>
  <c r="P445" i="1"/>
  <c r="N445" i="1"/>
  <c r="J445" i="1"/>
  <c r="R444" i="1"/>
  <c r="E444" i="1"/>
  <c r="D444" i="1"/>
  <c r="P443" i="1"/>
  <c r="N443" i="1"/>
  <c r="J443" i="1"/>
  <c r="E442" i="1"/>
  <c r="D442" i="1"/>
  <c r="R442" i="1" s="1"/>
  <c r="P441" i="1"/>
  <c r="N441" i="1"/>
  <c r="J441" i="1"/>
  <c r="E440" i="1"/>
  <c r="D440" i="1"/>
  <c r="R440" i="1" s="1"/>
  <c r="P439" i="1"/>
  <c r="N439" i="1"/>
  <c r="J439" i="1"/>
  <c r="E438" i="1"/>
  <c r="D438" i="1"/>
  <c r="R438" i="1" s="1"/>
  <c r="P437" i="1"/>
  <c r="N437" i="1"/>
  <c r="J437" i="1"/>
  <c r="E436" i="1"/>
  <c r="D436" i="1"/>
  <c r="R436" i="1" s="1"/>
  <c r="P435" i="1"/>
  <c r="N435" i="1"/>
  <c r="J435" i="1"/>
  <c r="E434" i="1"/>
  <c r="D434" i="1"/>
  <c r="R434" i="1" s="1"/>
  <c r="P433" i="1"/>
  <c r="N433" i="1"/>
  <c r="J433" i="1"/>
  <c r="R432" i="1"/>
  <c r="E432" i="1"/>
  <c r="D432" i="1"/>
  <c r="P431" i="1"/>
  <c r="N431" i="1"/>
  <c r="J431" i="1"/>
  <c r="P430" i="1"/>
  <c r="N430" i="1"/>
  <c r="J430" i="1"/>
  <c r="E429" i="1"/>
  <c r="D429" i="1"/>
  <c r="R429" i="1" s="1"/>
  <c r="P428" i="1"/>
  <c r="N428" i="1"/>
  <c r="J428" i="1"/>
  <c r="E427" i="1"/>
  <c r="D427" i="1"/>
  <c r="R427" i="1" s="1"/>
  <c r="P426" i="1"/>
  <c r="N426" i="1"/>
  <c r="J426" i="1"/>
  <c r="E425" i="1"/>
  <c r="D425" i="1"/>
  <c r="R425" i="1" s="1"/>
  <c r="P424" i="1"/>
  <c r="N424" i="1"/>
  <c r="J424" i="1"/>
  <c r="E423" i="1"/>
  <c r="D423" i="1"/>
  <c r="R423" i="1" s="1"/>
  <c r="P422" i="1"/>
  <c r="N422" i="1"/>
  <c r="J422" i="1"/>
  <c r="P421" i="1"/>
  <c r="N421" i="1"/>
  <c r="J421" i="1"/>
  <c r="E420" i="1"/>
  <c r="D420" i="1"/>
  <c r="R420" i="1" s="1"/>
  <c r="P419" i="1"/>
  <c r="N419" i="1"/>
  <c r="J419" i="1"/>
  <c r="P418" i="1"/>
  <c r="N418" i="1"/>
  <c r="J418" i="1"/>
  <c r="E417" i="1"/>
  <c r="D417" i="1"/>
  <c r="R417" i="1" s="1"/>
  <c r="P416" i="1"/>
  <c r="N416" i="1"/>
  <c r="J416" i="1"/>
  <c r="P415" i="1"/>
  <c r="N415" i="1"/>
  <c r="J415" i="1"/>
  <c r="P414" i="1"/>
  <c r="N414" i="1"/>
  <c r="J414" i="1"/>
  <c r="R413" i="1"/>
  <c r="E413" i="1"/>
  <c r="D413" i="1"/>
  <c r="P412" i="1"/>
  <c r="N412" i="1"/>
  <c r="J412" i="1"/>
  <c r="P411" i="1"/>
  <c r="N411" i="1"/>
  <c r="J411" i="1"/>
  <c r="P410" i="1"/>
  <c r="N410" i="1"/>
  <c r="J410" i="1"/>
  <c r="E409" i="1"/>
  <c r="D409" i="1"/>
  <c r="R409" i="1" s="1"/>
  <c r="P408" i="1"/>
  <c r="N408" i="1"/>
  <c r="J408" i="1"/>
  <c r="E407" i="1"/>
  <c r="D407" i="1"/>
  <c r="R407" i="1" s="1"/>
  <c r="P406" i="1"/>
  <c r="N406" i="1"/>
  <c r="J406" i="1"/>
  <c r="P405" i="1"/>
  <c r="N405" i="1"/>
  <c r="J405" i="1"/>
  <c r="E404" i="1"/>
  <c r="D404" i="1"/>
  <c r="R404" i="1" s="1"/>
  <c r="P403" i="1"/>
  <c r="N403" i="1"/>
  <c r="J403" i="1"/>
  <c r="P402" i="1"/>
  <c r="N402" i="1"/>
  <c r="J402" i="1"/>
  <c r="P401" i="1"/>
  <c r="N401" i="1"/>
  <c r="J401" i="1"/>
  <c r="E400" i="1"/>
  <c r="D400" i="1"/>
  <c r="R400" i="1" s="1"/>
  <c r="P399" i="1"/>
  <c r="N399" i="1"/>
  <c r="J399" i="1"/>
  <c r="P398" i="1"/>
  <c r="N398" i="1"/>
  <c r="J398" i="1"/>
  <c r="P397" i="1"/>
  <c r="N397" i="1"/>
  <c r="J397" i="1"/>
  <c r="E396" i="1"/>
  <c r="D396" i="1"/>
  <c r="R396" i="1" s="1"/>
  <c r="P395" i="1"/>
  <c r="N395" i="1"/>
  <c r="J395" i="1"/>
  <c r="P394" i="1"/>
  <c r="N394" i="1"/>
  <c r="J394" i="1"/>
  <c r="P393" i="1"/>
  <c r="N393" i="1"/>
  <c r="J393" i="1"/>
  <c r="E392" i="1"/>
  <c r="D392" i="1"/>
  <c r="R392" i="1" s="1"/>
  <c r="P391" i="1"/>
  <c r="N391" i="1"/>
  <c r="J391" i="1"/>
  <c r="P390" i="1"/>
  <c r="N390" i="1"/>
  <c r="J390" i="1"/>
  <c r="P389" i="1"/>
  <c r="N389" i="1"/>
  <c r="J389" i="1"/>
  <c r="P388" i="1"/>
  <c r="N388" i="1"/>
  <c r="J388" i="1"/>
  <c r="P387" i="1"/>
  <c r="N387" i="1"/>
  <c r="J387" i="1"/>
  <c r="P386" i="1"/>
  <c r="N386" i="1"/>
  <c r="J386" i="1"/>
  <c r="P385" i="1"/>
  <c r="N385" i="1"/>
  <c r="J385" i="1"/>
  <c r="E384" i="1"/>
  <c r="D384" i="1"/>
  <c r="R384" i="1" s="1"/>
  <c r="P383" i="1"/>
  <c r="N383" i="1"/>
  <c r="J383" i="1"/>
  <c r="P382" i="1"/>
  <c r="N382" i="1"/>
  <c r="J382" i="1"/>
  <c r="P381" i="1"/>
  <c r="N381" i="1"/>
  <c r="J381" i="1"/>
  <c r="P380" i="1"/>
  <c r="N380" i="1"/>
  <c r="J380" i="1"/>
  <c r="P379" i="1"/>
  <c r="N379" i="1"/>
  <c r="J379" i="1"/>
  <c r="P378" i="1"/>
  <c r="N378" i="1"/>
  <c r="J378" i="1"/>
  <c r="P377" i="1"/>
  <c r="N377" i="1"/>
  <c r="J377" i="1"/>
  <c r="P376" i="1"/>
  <c r="N376" i="1"/>
  <c r="J376" i="1"/>
  <c r="P375" i="1"/>
  <c r="N375" i="1"/>
  <c r="J375" i="1"/>
  <c r="E374" i="1"/>
  <c r="D374" i="1"/>
  <c r="R374" i="1" s="1"/>
  <c r="P373" i="1"/>
  <c r="N373" i="1"/>
  <c r="J373" i="1"/>
  <c r="P372" i="1"/>
  <c r="N372" i="1"/>
  <c r="J372" i="1"/>
  <c r="E371" i="1"/>
  <c r="D371" i="1"/>
  <c r="R371" i="1" s="1"/>
  <c r="P370" i="1"/>
  <c r="N370" i="1"/>
  <c r="J370" i="1"/>
  <c r="R369" i="1"/>
  <c r="E369" i="1"/>
  <c r="D369" i="1"/>
  <c r="P368" i="1"/>
  <c r="N368" i="1"/>
  <c r="J368" i="1"/>
  <c r="P367" i="1"/>
  <c r="N367" i="1"/>
  <c r="J367" i="1"/>
  <c r="E366" i="1"/>
  <c r="D366" i="1"/>
  <c r="R366" i="1" s="1"/>
  <c r="P365" i="1"/>
  <c r="N365" i="1"/>
  <c r="J365" i="1"/>
  <c r="P364" i="1"/>
  <c r="N364" i="1"/>
  <c r="J364" i="1"/>
  <c r="E363" i="1"/>
  <c r="D363" i="1"/>
  <c r="R363" i="1" s="1"/>
  <c r="P362" i="1"/>
  <c r="N362" i="1"/>
  <c r="J362" i="1"/>
  <c r="P361" i="1"/>
  <c r="N361" i="1"/>
  <c r="J361" i="1"/>
  <c r="E360" i="1"/>
  <c r="D360" i="1"/>
  <c r="R360" i="1" s="1"/>
  <c r="P359" i="1"/>
  <c r="N359" i="1"/>
  <c r="J359" i="1"/>
  <c r="P358" i="1"/>
  <c r="N358" i="1"/>
  <c r="J358" i="1"/>
  <c r="P357" i="1"/>
  <c r="N357" i="1"/>
  <c r="J357" i="1"/>
  <c r="P356" i="1"/>
  <c r="N356" i="1"/>
  <c r="J356" i="1"/>
  <c r="E355" i="1"/>
  <c r="D355" i="1"/>
  <c r="R355" i="1" s="1"/>
  <c r="P354" i="1"/>
  <c r="N354" i="1"/>
  <c r="J354" i="1"/>
  <c r="P353" i="1"/>
  <c r="N353" i="1"/>
  <c r="J353" i="1"/>
  <c r="P352" i="1"/>
  <c r="N352" i="1"/>
  <c r="J352" i="1"/>
  <c r="P351" i="1"/>
  <c r="N351" i="1"/>
  <c r="J351" i="1"/>
  <c r="E350" i="1"/>
  <c r="D350" i="1"/>
  <c r="R350" i="1" s="1"/>
  <c r="P349" i="1"/>
  <c r="N349" i="1"/>
  <c r="J349" i="1"/>
  <c r="P348" i="1"/>
  <c r="N348" i="1"/>
  <c r="J348" i="1"/>
  <c r="E347" i="1"/>
  <c r="D347" i="1"/>
  <c r="R347" i="1" s="1"/>
  <c r="P346" i="1"/>
  <c r="N346" i="1"/>
  <c r="J346" i="1"/>
  <c r="P345" i="1"/>
  <c r="N345" i="1"/>
  <c r="J345" i="1"/>
  <c r="P344" i="1"/>
  <c r="N344" i="1"/>
  <c r="J344" i="1"/>
  <c r="E343" i="1"/>
  <c r="D343" i="1"/>
  <c r="R343" i="1" s="1"/>
  <c r="P342" i="1"/>
  <c r="N342" i="1"/>
  <c r="J342" i="1"/>
  <c r="P341" i="1"/>
  <c r="N341" i="1"/>
  <c r="J341" i="1"/>
  <c r="E340" i="1"/>
  <c r="D340" i="1"/>
  <c r="R340" i="1" s="1"/>
  <c r="P339" i="1"/>
  <c r="N339" i="1"/>
  <c r="J339" i="1"/>
  <c r="P338" i="1"/>
  <c r="N338" i="1"/>
  <c r="J338" i="1"/>
  <c r="E337" i="1"/>
  <c r="D337" i="1"/>
  <c r="R337" i="1" s="1"/>
  <c r="P336" i="1"/>
  <c r="N336" i="1"/>
  <c r="J336" i="1"/>
  <c r="P335" i="1"/>
  <c r="N335" i="1"/>
  <c r="J335" i="1"/>
  <c r="P334" i="1"/>
  <c r="N334" i="1"/>
  <c r="J334" i="1"/>
  <c r="E333" i="1"/>
  <c r="D333" i="1"/>
  <c r="R333" i="1" s="1"/>
  <c r="P332" i="1"/>
  <c r="N332" i="1"/>
  <c r="J332" i="1"/>
  <c r="P331" i="1"/>
  <c r="N331" i="1"/>
  <c r="J331" i="1"/>
  <c r="P330" i="1"/>
  <c r="N330" i="1"/>
  <c r="J330" i="1"/>
  <c r="E329" i="1"/>
  <c r="D329" i="1"/>
  <c r="R329" i="1" s="1"/>
  <c r="P328" i="1"/>
  <c r="N328" i="1"/>
  <c r="J328" i="1"/>
  <c r="P327" i="1"/>
  <c r="N327" i="1"/>
  <c r="J327" i="1"/>
  <c r="P326" i="1"/>
  <c r="N326" i="1"/>
  <c r="J326" i="1"/>
  <c r="P325" i="1"/>
  <c r="N325" i="1"/>
  <c r="J325" i="1"/>
  <c r="R324" i="1"/>
  <c r="E324" i="1"/>
  <c r="D324" i="1"/>
  <c r="P323" i="1"/>
  <c r="N323" i="1"/>
  <c r="J323" i="1"/>
  <c r="P322" i="1"/>
  <c r="N322" i="1"/>
  <c r="J322" i="1"/>
  <c r="E321" i="1"/>
  <c r="D321" i="1"/>
  <c r="R321" i="1" s="1"/>
  <c r="P320" i="1"/>
  <c r="N320" i="1"/>
  <c r="J320" i="1"/>
  <c r="P319" i="1"/>
  <c r="N319" i="1"/>
  <c r="J319" i="1"/>
  <c r="P318" i="1"/>
  <c r="N318" i="1"/>
  <c r="J318" i="1"/>
  <c r="E317" i="1"/>
  <c r="D317" i="1"/>
  <c r="R317" i="1" s="1"/>
  <c r="P316" i="1"/>
  <c r="N316" i="1"/>
  <c r="J316" i="1"/>
  <c r="P315" i="1"/>
  <c r="N315" i="1"/>
  <c r="J315" i="1"/>
  <c r="P314" i="1"/>
  <c r="N314" i="1"/>
  <c r="J314" i="1"/>
  <c r="P313" i="1"/>
  <c r="N313" i="1"/>
  <c r="J313" i="1"/>
  <c r="P312" i="1"/>
  <c r="N312" i="1"/>
  <c r="J312" i="1"/>
  <c r="P311" i="1"/>
  <c r="N311" i="1"/>
  <c r="J311" i="1"/>
  <c r="E310" i="1"/>
  <c r="D310" i="1"/>
  <c r="P309" i="1"/>
  <c r="N309" i="1"/>
  <c r="J309" i="1"/>
  <c r="P308" i="1"/>
  <c r="N308" i="1"/>
  <c r="J308" i="1"/>
  <c r="P307" i="1"/>
  <c r="N307" i="1"/>
  <c r="J307" i="1"/>
  <c r="P306" i="1"/>
  <c r="N306" i="1"/>
  <c r="J306" i="1"/>
  <c r="R305" i="1"/>
  <c r="E305" i="1"/>
  <c r="D305" i="1"/>
  <c r="P304" i="1"/>
  <c r="N304" i="1"/>
  <c r="J304" i="1"/>
  <c r="P303" i="1"/>
  <c r="N303" i="1"/>
  <c r="J303" i="1"/>
  <c r="P302" i="1"/>
  <c r="N302" i="1"/>
  <c r="J302" i="1"/>
  <c r="P301" i="1"/>
  <c r="N301" i="1"/>
  <c r="J301" i="1"/>
  <c r="P300" i="1"/>
  <c r="N300" i="1"/>
  <c r="J300" i="1"/>
  <c r="E299" i="1"/>
  <c r="D299" i="1"/>
  <c r="R299" i="1" s="1"/>
  <c r="P298" i="1"/>
  <c r="N298" i="1"/>
  <c r="J298" i="1"/>
  <c r="P297" i="1"/>
  <c r="N297" i="1"/>
  <c r="J297" i="1"/>
  <c r="P296" i="1"/>
  <c r="N296" i="1"/>
  <c r="J296" i="1"/>
  <c r="P295" i="1"/>
  <c r="N295" i="1"/>
  <c r="J295" i="1"/>
  <c r="P294" i="1"/>
  <c r="N294" i="1"/>
  <c r="J294" i="1"/>
  <c r="E293" i="1"/>
  <c r="D293" i="1"/>
  <c r="R293" i="1" s="1"/>
  <c r="P292" i="1"/>
  <c r="N292" i="1"/>
  <c r="J292" i="1"/>
  <c r="P291" i="1"/>
  <c r="N291" i="1"/>
  <c r="J291" i="1"/>
  <c r="E289" i="1"/>
  <c r="D289" i="1"/>
  <c r="R289" i="1" s="1"/>
  <c r="P288" i="1"/>
  <c r="N288" i="1"/>
  <c r="J288" i="1"/>
  <c r="P287" i="1"/>
  <c r="N287" i="1"/>
  <c r="J287" i="1"/>
  <c r="P286" i="1"/>
  <c r="N286" i="1"/>
  <c r="J286" i="1"/>
  <c r="P285" i="1"/>
  <c r="N285" i="1"/>
  <c r="J285" i="1"/>
  <c r="P284" i="1"/>
  <c r="N284" i="1"/>
  <c r="J284" i="1"/>
  <c r="P283" i="1"/>
  <c r="N283" i="1"/>
  <c r="J283" i="1"/>
  <c r="P282" i="1"/>
  <c r="N282" i="1"/>
  <c r="J282" i="1"/>
  <c r="P281" i="1"/>
  <c r="N281" i="1"/>
  <c r="J281" i="1"/>
  <c r="P280" i="1"/>
  <c r="N280" i="1"/>
  <c r="J280" i="1"/>
  <c r="E279" i="1"/>
  <c r="D279" i="1"/>
  <c r="R279" i="1" s="1"/>
  <c r="P278" i="1"/>
  <c r="N278" i="1"/>
  <c r="J278" i="1"/>
  <c r="P277" i="1"/>
  <c r="N277" i="1"/>
  <c r="J277" i="1"/>
  <c r="P276" i="1"/>
  <c r="N276" i="1"/>
  <c r="J276" i="1"/>
  <c r="P275" i="1"/>
  <c r="N275" i="1"/>
  <c r="J275" i="1"/>
  <c r="P274" i="1"/>
  <c r="N274" i="1"/>
  <c r="J274" i="1"/>
  <c r="P273" i="1"/>
  <c r="N273" i="1"/>
  <c r="J273" i="1"/>
  <c r="P272" i="1"/>
  <c r="N272" i="1"/>
  <c r="J272" i="1"/>
  <c r="P271" i="1"/>
  <c r="N271" i="1"/>
  <c r="J271" i="1"/>
  <c r="P270" i="1"/>
  <c r="N270" i="1"/>
  <c r="J270" i="1"/>
  <c r="P269" i="1"/>
  <c r="N269" i="1"/>
  <c r="J269" i="1"/>
  <c r="P268" i="1"/>
  <c r="N268" i="1"/>
  <c r="J268" i="1"/>
  <c r="P267" i="1"/>
  <c r="N267" i="1"/>
  <c r="J267" i="1"/>
  <c r="E266" i="1"/>
  <c r="D266" i="1"/>
  <c r="R266" i="1" s="1"/>
  <c r="P265" i="1"/>
  <c r="N265" i="1"/>
  <c r="J265" i="1"/>
  <c r="P264" i="1"/>
  <c r="N264" i="1"/>
  <c r="J264" i="1"/>
  <c r="P263" i="1"/>
  <c r="N263" i="1"/>
  <c r="J263" i="1"/>
  <c r="P262" i="1"/>
  <c r="N262" i="1"/>
  <c r="J262" i="1"/>
  <c r="P261" i="1"/>
  <c r="N261" i="1"/>
  <c r="J261" i="1"/>
  <c r="E260" i="1"/>
  <c r="D260" i="1"/>
  <c r="R260" i="1" s="1"/>
  <c r="P259" i="1"/>
  <c r="N259" i="1"/>
  <c r="J259" i="1"/>
  <c r="P258" i="1"/>
  <c r="N258" i="1"/>
  <c r="J258" i="1"/>
  <c r="P257" i="1"/>
  <c r="N257" i="1"/>
  <c r="J257" i="1"/>
  <c r="E256" i="1"/>
  <c r="D256" i="1"/>
  <c r="R256" i="1" s="1"/>
  <c r="P255" i="1"/>
  <c r="N255" i="1"/>
  <c r="J255" i="1"/>
  <c r="P254" i="1"/>
  <c r="N254" i="1"/>
  <c r="J254" i="1"/>
  <c r="E253" i="1"/>
  <c r="D253" i="1"/>
  <c r="R253" i="1" s="1"/>
  <c r="P252" i="1"/>
  <c r="N252" i="1"/>
  <c r="J252" i="1"/>
  <c r="P251" i="1"/>
  <c r="N251" i="1"/>
  <c r="J251" i="1"/>
  <c r="P250" i="1"/>
  <c r="N250" i="1"/>
  <c r="J250" i="1"/>
  <c r="P249" i="1"/>
  <c r="N249" i="1"/>
  <c r="J249" i="1"/>
  <c r="P248" i="1"/>
  <c r="N248" i="1"/>
  <c r="J248" i="1"/>
  <c r="P247" i="1"/>
  <c r="N247" i="1"/>
  <c r="J247" i="1"/>
  <c r="P246" i="1"/>
  <c r="N246" i="1"/>
  <c r="J246" i="1"/>
  <c r="P245" i="1"/>
  <c r="N245" i="1"/>
  <c r="J245" i="1"/>
  <c r="P244" i="1"/>
  <c r="N244" i="1"/>
  <c r="J244" i="1"/>
  <c r="E243" i="1"/>
  <c r="D243" i="1"/>
  <c r="R243" i="1" s="1"/>
  <c r="P242" i="1"/>
  <c r="N242" i="1"/>
  <c r="J242" i="1"/>
  <c r="P241" i="1"/>
  <c r="N241" i="1"/>
  <c r="J241" i="1"/>
  <c r="P240" i="1"/>
  <c r="N240" i="1"/>
  <c r="J240" i="1"/>
  <c r="P239" i="1"/>
  <c r="N239" i="1"/>
  <c r="J239" i="1"/>
  <c r="P238" i="1"/>
  <c r="N238" i="1"/>
  <c r="J238" i="1"/>
  <c r="P237" i="1"/>
  <c r="N237" i="1"/>
  <c r="J237" i="1"/>
  <c r="P236" i="1"/>
  <c r="N236" i="1"/>
  <c r="J236" i="1"/>
  <c r="E235" i="1"/>
  <c r="D235" i="1"/>
  <c r="R235" i="1" s="1"/>
  <c r="P234" i="1"/>
  <c r="N234" i="1"/>
  <c r="J234" i="1"/>
  <c r="P233" i="1"/>
  <c r="N233" i="1"/>
  <c r="J233" i="1"/>
  <c r="P232" i="1"/>
  <c r="N232" i="1"/>
  <c r="J232" i="1"/>
  <c r="P231" i="1"/>
  <c r="N231" i="1"/>
  <c r="J231" i="1"/>
  <c r="P230" i="1"/>
  <c r="N230" i="1"/>
  <c r="J230" i="1"/>
  <c r="P229" i="1"/>
  <c r="N229" i="1"/>
  <c r="J229" i="1"/>
  <c r="P228" i="1"/>
  <c r="N228" i="1"/>
  <c r="J228" i="1"/>
  <c r="P227" i="1"/>
  <c r="N227" i="1"/>
  <c r="J227" i="1"/>
  <c r="P226" i="1"/>
  <c r="N226" i="1"/>
  <c r="J226" i="1"/>
  <c r="P225" i="1"/>
  <c r="N225" i="1"/>
  <c r="J225" i="1"/>
  <c r="P224" i="1"/>
  <c r="N224" i="1"/>
  <c r="J224" i="1"/>
  <c r="P223" i="1"/>
  <c r="N223" i="1"/>
  <c r="J223" i="1"/>
  <c r="P222" i="1"/>
  <c r="N222" i="1"/>
  <c r="J222" i="1"/>
  <c r="E220" i="1"/>
  <c r="D220" i="1"/>
  <c r="R220" i="1" s="1"/>
  <c r="P219" i="1"/>
  <c r="N219" i="1"/>
  <c r="J219" i="1"/>
  <c r="P218" i="1"/>
  <c r="N218" i="1"/>
  <c r="J218" i="1"/>
  <c r="E217" i="1"/>
  <c r="D217" i="1"/>
  <c r="R217" i="1" s="1"/>
  <c r="P216" i="1"/>
  <c r="N216" i="1"/>
  <c r="J216" i="1"/>
  <c r="P215" i="1"/>
  <c r="N215" i="1"/>
  <c r="J215" i="1"/>
  <c r="P214" i="1"/>
  <c r="N214" i="1"/>
  <c r="J214" i="1"/>
  <c r="E213" i="1"/>
  <c r="D213" i="1"/>
  <c r="R213" i="1" s="1"/>
  <c r="P212" i="1"/>
  <c r="N212" i="1"/>
  <c r="J212" i="1"/>
  <c r="P211" i="1"/>
  <c r="N211" i="1"/>
  <c r="J211" i="1"/>
  <c r="P210" i="1"/>
  <c r="N210" i="1"/>
  <c r="J210" i="1"/>
  <c r="P209" i="1"/>
  <c r="N209" i="1"/>
  <c r="J209" i="1"/>
  <c r="P208" i="1"/>
  <c r="N208" i="1"/>
  <c r="J208" i="1"/>
  <c r="P207" i="1"/>
  <c r="N207" i="1"/>
  <c r="J207" i="1"/>
  <c r="P206" i="1"/>
  <c r="N206" i="1"/>
  <c r="J206" i="1"/>
  <c r="P205" i="1"/>
  <c r="N205" i="1"/>
  <c r="J205" i="1"/>
  <c r="E204" i="1"/>
  <c r="D204" i="1"/>
  <c r="R204" i="1" s="1"/>
  <c r="P203" i="1"/>
  <c r="N203" i="1"/>
  <c r="J203" i="1"/>
  <c r="P202" i="1"/>
  <c r="N202" i="1"/>
  <c r="J202" i="1"/>
  <c r="P201" i="1"/>
  <c r="N201" i="1"/>
  <c r="J201" i="1"/>
  <c r="P200" i="1"/>
  <c r="N200" i="1"/>
  <c r="J200" i="1"/>
  <c r="E199" i="1"/>
  <c r="D199" i="1"/>
  <c r="R199" i="1" s="1"/>
  <c r="P198" i="1"/>
  <c r="N198" i="1"/>
  <c r="J198" i="1"/>
  <c r="E197" i="1"/>
  <c r="D197" i="1"/>
  <c r="R197" i="1" s="1"/>
  <c r="P196" i="1"/>
  <c r="N196" i="1"/>
  <c r="J196" i="1"/>
  <c r="P195" i="1"/>
  <c r="N195" i="1"/>
  <c r="J195" i="1"/>
  <c r="P194" i="1"/>
  <c r="N194" i="1"/>
  <c r="J194" i="1"/>
  <c r="P193" i="1"/>
  <c r="N193" i="1"/>
  <c r="J193" i="1"/>
  <c r="P192" i="1"/>
  <c r="N192" i="1"/>
  <c r="J192" i="1"/>
  <c r="P191" i="1"/>
  <c r="N191" i="1"/>
  <c r="J191" i="1"/>
  <c r="P190" i="1"/>
  <c r="N190" i="1"/>
  <c r="J190" i="1"/>
  <c r="P189" i="1"/>
  <c r="N189" i="1"/>
  <c r="J189" i="1"/>
  <c r="E188" i="1"/>
  <c r="D188" i="1"/>
  <c r="R188" i="1" s="1"/>
  <c r="P187" i="1"/>
  <c r="N187" i="1"/>
  <c r="J187" i="1"/>
  <c r="P186" i="1"/>
  <c r="N186" i="1"/>
  <c r="J186" i="1"/>
  <c r="P185" i="1"/>
  <c r="N185" i="1"/>
  <c r="J185" i="1"/>
  <c r="P184" i="1"/>
  <c r="N184" i="1"/>
  <c r="J184" i="1"/>
  <c r="P183" i="1"/>
  <c r="N183" i="1"/>
  <c r="J183" i="1"/>
  <c r="P182" i="1"/>
  <c r="N182" i="1"/>
  <c r="J182" i="1"/>
  <c r="P181" i="1"/>
  <c r="N181" i="1"/>
  <c r="J181" i="1"/>
  <c r="E179" i="1"/>
  <c r="D179" i="1"/>
  <c r="R179" i="1" s="1"/>
  <c r="P178" i="1"/>
  <c r="N178" i="1"/>
  <c r="P177" i="1"/>
  <c r="N177" i="1"/>
  <c r="P176" i="1"/>
  <c r="N176" i="1"/>
  <c r="E176" i="1"/>
  <c r="D176" i="1"/>
  <c r="R176" i="1" s="1"/>
  <c r="P175" i="1"/>
  <c r="N175" i="1"/>
  <c r="P174" i="1"/>
  <c r="N174" i="1"/>
  <c r="P173" i="1"/>
  <c r="N173" i="1"/>
  <c r="P172" i="1"/>
  <c r="N172" i="1"/>
  <c r="P171" i="1"/>
  <c r="N171" i="1"/>
  <c r="P170" i="1"/>
  <c r="N170" i="1"/>
  <c r="P169" i="1"/>
  <c r="N169" i="1"/>
  <c r="P168" i="1"/>
  <c r="N168" i="1"/>
  <c r="P167" i="1"/>
  <c r="N167" i="1"/>
  <c r="P166" i="1"/>
  <c r="N166" i="1"/>
  <c r="P165" i="1"/>
  <c r="N165" i="1"/>
  <c r="P164" i="1"/>
  <c r="N164" i="1"/>
  <c r="P163" i="1"/>
  <c r="N163" i="1"/>
  <c r="P162" i="1"/>
  <c r="N162" i="1"/>
  <c r="P161" i="1"/>
  <c r="N161" i="1"/>
  <c r="P160" i="1"/>
  <c r="N160" i="1"/>
  <c r="P159" i="1"/>
  <c r="N159" i="1"/>
  <c r="P158" i="1"/>
  <c r="N158" i="1"/>
  <c r="P157" i="1"/>
  <c r="N157" i="1"/>
  <c r="P156" i="1"/>
  <c r="N156" i="1"/>
  <c r="P155" i="1"/>
  <c r="N155" i="1"/>
  <c r="P154" i="1"/>
  <c r="N154" i="1"/>
  <c r="P153" i="1"/>
  <c r="N153" i="1"/>
  <c r="E152" i="1"/>
  <c r="D152" i="1"/>
  <c r="R152" i="1" s="1"/>
  <c r="P151" i="1"/>
  <c r="N151" i="1"/>
  <c r="P150" i="1"/>
  <c r="N150" i="1"/>
  <c r="P149" i="1"/>
  <c r="N149" i="1"/>
  <c r="P148" i="1"/>
  <c r="N148" i="1"/>
  <c r="N147" i="1"/>
  <c r="E146" i="1"/>
  <c r="D146" i="1"/>
  <c r="R146" i="1" s="1"/>
  <c r="P145" i="1"/>
  <c r="N145" i="1"/>
  <c r="P144" i="1"/>
  <c r="N144" i="1"/>
  <c r="P143" i="1"/>
  <c r="N143" i="1"/>
  <c r="E142" i="1"/>
  <c r="D142" i="1"/>
  <c r="R142" i="1" s="1"/>
  <c r="P141" i="1"/>
  <c r="N141" i="1"/>
  <c r="P140" i="1"/>
  <c r="N140" i="1"/>
  <c r="P139" i="1"/>
  <c r="N139" i="1"/>
  <c r="P138" i="1"/>
  <c r="N138" i="1"/>
  <c r="P137" i="1"/>
  <c r="N137" i="1"/>
  <c r="P136" i="1"/>
  <c r="N136" i="1"/>
  <c r="P135" i="1"/>
  <c r="N135" i="1"/>
  <c r="P134" i="1"/>
  <c r="N134" i="1"/>
  <c r="E133" i="1"/>
  <c r="D133" i="1"/>
  <c r="R133" i="1" s="1"/>
  <c r="P132" i="1"/>
  <c r="N132" i="1"/>
  <c r="P131" i="1"/>
  <c r="N131" i="1"/>
  <c r="P130" i="1"/>
  <c r="N130" i="1"/>
  <c r="P129" i="1"/>
  <c r="N129" i="1"/>
  <c r="P128" i="1"/>
  <c r="N128" i="1"/>
  <c r="E127" i="1"/>
  <c r="D127" i="1"/>
  <c r="R127" i="1" s="1"/>
  <c r="P126" i="1"/>
  <c r="N126" i="1"/>
  <c r="P125" i="1"/>
  <c r="N125" i="1"/>
  <c r="P124" i="1"/>
  <c r="N124" i="1"/>
  <c r="E123" i="1"/>
  <c r="D123" i="1"/>
  <c r="R123" i="1" s="1"/>
  <c r="P122" i="1"/>
  <c r="N122" i="1"/>
  <c r="P121" i="1"/>
  <c r="N121" i="1"/>
  <c r="P120" i="1"/>
  <c r="N120" i="1"/>
  <c r="P119" i="1"/>
  <c r="N119" i="1"/>
  <c r="P118" i="1"/>
  <c r="N118" i="1"/>
  <c r="P117" i="1"/>
  <c r="N117" i="1"/>
  <c r="P116" i="1"/>
  <c r="N116" i="1"/>
  <c r="P115" i="1"/>
  <c r="N115" i="1"/>
  <c r="E114" i="1"/>
  <c r="E87" i="1" s="1"/>
  <c r="D114" i="1"/>
  <c r="R114" i="1" s="1"/>
  <c r="P113" i="1"/>
  <c r="N113" i="1"/>
  <c r="P112" i="1"/>
  <c r="N112" i="1"/>
  <c r="P111" i="1"/>
  <c r="N111" i="1"/>
  <c r="P110" i="1"/>
  <c r="N110" i="1"/>
  <c r="P109" i="1"/>
  <c r="N109" i="1"/>
  <c r="P108" i="1"/>
  <c r="N108" i="1"/>
  <c r="P107" i="1"/>
  <c r="N107" i="1"/>
  <c r="P106" i="1"/>
  <c r="N106" i="1"/>
  <c r="P105" i="1"/>
  <c r="N105" i="1"/>
  <c r="P104" i="1"/>
  <c r="N104" i="1"/>
  <c r="P103" i="1"/>
  <c r="N103" i="1"/>
  <c r="P102" i="1"/>
  <c r="N102" i="1"/>
  <c r="P101" i="1"/>
  <c r="N101" i="1"/>
  <c r="P100" i="1"/>
  <c r="N100" i="1"/>
  <c r="P99" i="1"/>
  <c r="N99" i="1"/>
  <c r="P98" i="1"/>
  <c r="N98" i="1"/>
  <c r="P97" i="1"/>
  <c r="N97" i="1"/>
  <c r="P96" i="1"/>
  <c r="N96" i="1"/>
  <c r="P95" i="1"/>
  <c r="N95" i="1"/>
  <c r="P94" i="1"/>
  <c r="N94" i="1"/>
  <c r="P93" i="1"/>
  <c r="N93" i="1"/>
  <c r="P92" i="1"/>
  <c r="N92" i="1"/>
  <c r="P91" i="1"/>
  <c r="N91" i="1"/>
  <c r="P90" i="1"/>
  <c r="N90" i="1"/>
  <c r="P89" i="1"/>
  <c r="N89" i="1"/>
  <c r="P88" i="1"/>
  <c r="N88" i="1"/>
  <c r="E86" i="1"/>
  <c r="D86" i="1"/>
  <c r="R86" i="1" s="1"/>
  <c r="P85" i="1"/>
  <c r="N85" i="1"/>
  <c r="J85" i="1"/>
  <c r="P84" i="1"/>
  <c r="N84" i="1"/>
  <c r="J84" i="1"/>
  <c r="P83" i="1"/>
  <c r="N83" i="1"/>
  <c r="J83" i="1"/>
  <c r="P82" i="1"/>
  <c r="N82" i="1"/>
  <c r="J82" i="1"/>
  <c r="P81" i="1"/>
  <c r="N81" i="1"/>
  <c r="J81" i="1"/>
  <c r="E80" i="1"/>
  <c r="D80" i="1"/>
  <c r="R80" i="1" s="1"/>
  <c r="P79" i="1"/>
  <c r="N79" i="1"/>
  <c r="J79" i="1"/>
  <c r="P78" i="1"/>
  <c r="N78" i="1"/>
  <c r="J78" i="1"/>
  <c r="E77" i="1"/>
  <c r="D77" i="1"/>
  <c r="R77" i="1" s="1"/>
  <c r="P76" i="1"/>
  <c r="N76" i="1"/>
  <c r="J76" i="1"/>
  <c r="P75" i="1"/>
  <c r="N75" i="1"/>
  <c r="J75" i="1"/>
  <c r="P74" i="1"/>
  <c r="N74" i="1"/>
  <c r="J74" i="1"/>
  <c r="P73" i="1"/>
  <c r="N73" i="1"/>
  <c r="J73" i="1"/>
  <c r="P72" i="1"/>
  <c r="N72" i="1"/>
  <c r="J72" i="1"/>
  <c r="P71" i="1"/>
  <c r="N71" i="1"/>
  <c r="J71" i="1"/>
  <c r="P70" i="1"/>
  <c r="N70" i="1"/>
  <c r="J70" i="1"/>
  <c r="E69" i="1"/>
  <c r="D69" i="1"/>
  <c r="R69" i="1" s="1"/>
  <c r="P68" i="1"/>
  <c r="N68" i="1"/>
  <c r="J68" i="1"/>
  <c r="E67" i="1"/>
  <c r="D67" i="1"/>
  <c r="R67" i="1" s="1"/>
  <c r="P66" i="1"/>
  <c r="N66" i="1"/>
  <c r="J66" i="1"/>
  <c r="P65" i="1"/>
  <c r="N65" i="1"/>
  <c r="J65" i="1"/>
  <c r="P64" i="1"/>
  <c r="N64" i="1"/>
  <c r="J64" i="1"/>
  <c r="P63" i="1"/>
  <c r="N63" i="1"/>
  <c r="J63" i="1"/>
  <c r="P62" i="1"/>
  <c r="N62" i="1"/>
  <c r="J62" i="1"/>
  <c r="P61" i="1"/>
  <c r="N61" i="1"/>
  <c r="J61" i="1"/>
  <c r="P60" i="1"/>
  <c r="N60" i="1"/>
  <c r="J60" i="1"/>
  <c r="E59" i="1"/>
  <c r="D59" i="1"/>
  <c r="R59" i="1" s="1"/>
  <c r="P58" i="1"/>
  <c r="N58" i="1"/>
  <c r="J58" i="1"/>
  <c r="E57" i="1"/>
  <c r="D57" i="1"/>
  <c r="R57" i="1" s="1"/>
  <c r="P56" i="1"/>
  <c r="N56" i="1"/>
  <c r="J56" i="1"/>
  <c r="P55" i="1"/>
  <c r="N55" i="1"/>
  <c r="J55" i="1"/>
  <c r="E54" i="1"/>
  <c r="D54" i="1"/>
  <c r="R54" i="1" s="1"/>
  <c r="P53" i="1"/>
  <c r="N53" i="1"/>
  <c r="J53" i="1"/>
  <c r="P52" i="1"/>
  <c r="N52" i="1"/>
  <c r="J52" i="1"/>
  <c r="P51" i="1"/>
  <c r="N51" i="1"/>
  <c r="J51" i="1"/>
  <c r="P50" i="1"/>
  <c r="N50" i="1"/>
  <c r="J50" i="1"/>
  <c r="P49" i="1"/>
  <c r="N49" i="1"/>
  <c r="J49" i="1"/>
  <c r="P48" i="1"/>
  <c r="N48" i="1"/>
  <c r="J48" i="1"/>
  <c r="P47" i="1"/>
  <c r="N47" i="1"/>
  <c r="J47" i="1"/>
  <c r="P46" i="1"/>
  <c r="N46" i="1"/>
  <c r="J46" i="1"/>
  <c r="P45" i="1"/>
  <c r="N45" i="1"/>
  <c r="J45" i="1"/>
  <c r="P44" i="1"/>
  <c r="N44" i="1"/>
  <c r="J44" i="1"/>
  <c r="P43" i="1"/>
  <c r="N43" i="1"/>
  <c r="J43" i="1"/>
  <c r="E42" i="1"/>
  <c r="D42" i="1"/>
  <c r="R42" i="1" s="1"/>
  <c r="P41" i="1"/>
  <c r="N41" i="1"/>
  <c r="J41" i="1"/>
  <c r="P40" i="1"/>
  <c r="N40" i="1"/>
  <c r="J40" i="1"/>
  <c r="P39" i="1"/>
  <c r="N39" i="1"/>
  <c r="J39" i="1"/>
  <c r="P38" i="1"/>
  <c r="N38" i="1"/>
  <c r="J38" i="1"/>
  <c r="P37" i="1"/>
  <c r="N37" i="1"/>
  <c r="J37" i="1"/>
  <c r="P36" i="1"/>
  <c r="N36" i="1"/>
  <c r="J36" i="1"/>
  <c r="P35" i="1"/>
  <c r="N35" i="1"/>
  <c r="J35" i="1"/>
  <c r="P34" i="1"/>
  <c r="N34" i="1"/>
  <c r="J34" i="1"/>
  <c r="P33" i="1"/>
  <c r="N33" i="1"/>
  <c r="J33" i="1"/>
  <c r="P32" i="1"/>
  <c r="N32" i="1"/>
  <c r="J32" i="1"/>
  <c r="R31" i="1"/>
  <c r="E31" i="1"/>
  <c r="D31" i="1"/>
  <c r="P30" i="1"/>
  <c r="N30" i="1"/>
  <c r="J30" i="1"/>
  <c r="E29" i="1"/>
  <c r="D29" i="1"/>
  <c r="R29" i="1" s="1"/>
  <c r="P28" i="1"/>
  <c r="N28" i="1"/>
  <c r="J28" i="1"/>
  <c r="P27" i="1"/>
  <c r="N27" i="1"/>
  <c r="J27" i="1"/>
  <c r="P26" i="1"/>
  <c r="N26" i="1"/>
  <c r="J26" i="1"/>
  <c r="P25" i="1"/>
  <c r="N25" i="1"/>
  <c r="J25" i="1"/>
  <c r="P24" i="1"/>
  <c r="N24" i="1"/>
  <c r="J24" i="1"/>
  <c r="P23" i="1"/>
  <c r="N23" i="1"/>
  <c r="J23" i="1"/>
  <c r="P22" i="1"/>
  <c r="N22" i="1"/>
  <c r="J22" i="1"/>
  <c r="P21" i="1"/>
  <c r="N21" i="1"/>
  <c r="J21" i="1"/>
  <c r="P20" i="1"/>
  <c r="N20" i="1"/>
  <c r="J20" i="1"/>
  <c r="E19" i="1"/>
  <c r="D19" i="1"/>
  <c r="R19" i="1" s="1"/>
  <c r="P18" i="1"/>
  <c r="N18" i="1"/>
  <c r="J18" i="1"/>
  <c r="E17" i="1"/>
  <c r="D17" i="1"/>
  <c r="R17" i="1" s="1"/>
  <c r="P16" i="1"/>
  <c r="N16" i="1"/>
  <c r="J16" i="1"/>
  <c r="P15" i="1"/>
  <c r="N15" i="1"/>
  <c r="J15" i="1"/>
  <c r="P14" i="1"/>
  <c r="N14" i="1"/>
  <c r="J14" i="1"/>
  <c r="P13" i="1"/>
  <c r="N13" i="1"/>
  <c r="J13" i="1"/>
  <c r="P12" i="1"/>
  <c r="N12" i="1"/>
  <c r="J12" i="1"/>
  <c r="P11" i="1"/>
  <c r="N11" i="1"/>
  <c r="J11" i="1"/>
  <c r="E10" i="1"/>
  <c r="D10" i="1"/>
  <c r="P9" i="1"/>
  <c r="N9" i="1"/>
  <c r="J9" i="1"/>
  <c r="B9" i="1"/>
  <c r="P8" i="1"/>
  <c r="N8" i="1"/>
  <c r="J8" i="1"/>
  <c r="B8" i="1"/>
  <c r="P7" i="1"/>
  <c r="N7" i="1"/>
  <c r="J7" i="1"/>
  <c r="B7" i="1"/>
  <c r="P6" i="1"/>
  <c r="N6" i="1"/>
  <c r="J6" i="1"/>
  <c r="B6" i="1"/>
  <c r="E221" i="1" l="1"/>
  <c r="R667" i="1"/>
  <c r="D550" i="1"/>
  <c r="E560" i="1"/>
  <c r="E679" i="1" s="1"/>
  <c r="E180" i="1"/>
  <c r="D290" i="1"/>
  <c r="D5" i="1"/>
  <c r="E5" i="1"/>
  <c r="E290" i="1"/>
  <c r="D221" i="1"/>
  <c r="R10" i="1"/>
  <c r="D87" i="1"/>
  <c r="D560" i="1"/>
  <c r="D481" i="1"/>
  <c r="R310" i="1"/>
  <c r="D180" i="1"/>
  <c r="R557" i="1"/>
  <c r="D679" i="1" l="1"/>
</calcChain>
</file>

<file path=xl/sharedStrings.xml><?xml version="1.0" encoding="utf-8"?>
<sst xmlns="http://schemas.openxmlformats.org/spreadsheetml/2006/main" count="3339" uniqueCount="1001">
  <si>
    <t>HASIL VERIFIKASI LUASAN PERMUKIMAN KUMUH PROVINSI KALIMANTAN TIMUR</t>
  </si>
  <si>
    <t>NO.</t>
  </si>
  <si>
    <t>NAMA LOKASI</t>
  </si>
  <si>
    <t>LUASAN KUMUH SESUAI SK KUMUH TERAKHIR (Ha)</t>
  </si>
  <si>
    <t>LUASAN SETELAH PEMUTAKHIRAN/VERIFIKASI (Ha)</t>
  </si>
  <si>
    <t>LINGKUP ADMINISTRATIF</t>
  </si>
  <si>
    <t>KEPENDUDUKAN</t>
  </si>
  <si>
    <t>KOORDINAT</t>
  </si>
  <si>
    <t>KEKUMUHAN</t>
  </si>
  <si>
    <t>PERTIMBANGAN LAIN</t>
  </si>
  <si>
    <t>LEGALITAS TANAH</t>
  </si>
  <si>
    <t>KEWENANGAN</t>
  </si>
  <si>
    <t>RT/RW</t>
  </si>
  <si>
    <t>KELURAHAN/DESA</t>
  </si>
  <si>
    <t>KECAMATAN</t>
  </si>
  <si>
    <t>JUMLAH</t>
  </si>
  <si>
    <t>KEPADATAN (JIWA/HA)</t>
  </si>
  <si>
    <t>LINTANG</t>
  </si>
  <si>
    <t>BUJUR</t>
  </si>
  <si>
    <t>NILAI</t>
  </si>
  <si>
    <t>TINGKAT</t>
  </si>
  <si>
    <t>KOTA BALIKPAPAN</t>
  </si>
  <si>
    <t>Kawasan Bandara</t>
  </si>
  <si>
    <t>RT018-00000</t>
  </si>
  <si>
    <t>Sepingggan Raya</t>
  </si>
  <si>
    <t>Balikpapan Selatan</t>
  </si>
  <si>
    <t>Legal</t>
  </si>
  <si>
    <t>RT019-00000</t>
  </si>
  <si>
    <t>RT020-00000</t>
  </si>
  <si>
    <t>RT021-00000</t>
  </si>
  <si>
    <t>Luas Kawasan Kawasan Bandara</t>
  </si>
  <si>
    <t>Kawasan Koridor Pustaka</t>
  </si>
  <si>
    <t>RT011-00000</t>
  </si>
  <si>
    <t>Gunung Sari Ulu</t>
  </si>
  <si>
    <t>Balikpapan Tengah</t>
  </si>
  <si>
    <t>RT012-00000</t>
  </si>
  <si>
    <t>RT013-00000</t>
  </si>
  <si>
    <t>RT015-00000</t>
  </si>
  <si>
    <t>RT 017-00000</t>
  </si>
  <si>
    <t>Mahakam Ulu</t>
  </si>
  <si>
    <t>Luas Kawasan Kawasan Koridor Pustaka</t>
  </si>
  <si>
    <t>Kawasan Kampung Kampung Hijau</t>
  </si>
  <si>
    <t>RT037-00000</t>
  </si>
  <si>
    <t>Luas Kawasan Kawasan Kampung Hijau</t>
  </si>
  <si>
    <t>TOTAL</t>
  </si>
  <si>
    <t>Kawasan Riverside</t>
  </si>
  <si>
    <t>RT022-00000</t>
  </si>
  <si>
    <t>RT023-00000</t>
  </si>
  <si>
    <t>RT025-00000</t>
  </si>
  <si>
    <t>RT026-00000</t>
  </si>
  <si>
    <t>RT027-00000</t>
  </si>
  <si>
    <t>RT028-00000</t>
  </si>
  <si>
    <t>RT036-00000</t>
  </si>
  <si>
    <t>Luas Kawasan Kawasan Riverside</t>
  </si>
  <si>
    <t>Kawasasan Karang Jati 1</t>
  </si>
  <si>
    <t>RT001-00000</t>
  </si>
  <si>
    <t>Karang Jati</t>
  </si>
  <si>
    <t>Luas Kawasan Kawasan Karang Jati 1</t>
  </si>
  <si>
    <t>Kawasan Karang Jati 2</t>
  </si>
  <si>
    <t>RT003-00000</t>
  </si>
  <si>
    <t>RT004-00000</t>
  </si>
  <si>
    <t>RT005-00000</t>
  </si>
  <si>
    <t>RT006-00000</t>
  </si>
  <si>
    <t>RT007-00000</t>
  </si>
  <si>
    <t>RT008-00000</t>
  </si>
  <si>
    <t>RT009-00000</t>
  </si>
  <si>
    <t>RT010-00000</t>
  </si>
  <si>
    <t>Luas Kawasan Kawasan Karang Jati 2</t>
  </si>
  <si>
    <t>KawasanKarang Jati 3</t>
  </si>
  <si>
    <t>RT014-00000</t>
  </si>
  <si>
    <t>RT016-00000</t>
  </si>
  <si>
    <t>RT017-00000</t>
  </si>
  <si>
    <t>RT024-00000</t>
  </si>
  <si>
    <t>Luas Kawasan Kawasan Karang Jati 3</t>
  </si>
  <si>
    <t>Kawasan Produksi</t>
  </si>
  <si>
    <t>RT031-00000</t>
  </si>
  <si>
    <t>Karang Rejo</t>
  </si>
  <si>
    <t>RT038-00000</t>
  </si>
  <si>
    <t>Luas Kawasan Kawasan Produksi</t>
  </si>
  <si>
    <t>Kawasan Pujasera</t>
  </si>
  <si>
    <t>RT054-00000</t>
  </si>
  <si>
    <t>Luas Kawasan Kawasan Pujasera</t>
  </si>
  <si>
    <t>Kawasan Kampung Pesisir</t>
  </si>
  <si>
    <t>Klandasan Ilir</t>
  </si>
  <si>
    <t>Balikpapan Kota</t>
  </si>
  <si>
    <t>Tidak Legal</t>
  </si>
  <si>
    <t>RT029-00000</t>
  </si>
  <si>
    <t>RT030-00000</t>
  </si>
  <si>
    <t>RT032-00000</t>
  </si>
  <si>
    <t>RT050-00000</t>
  </si>
  <si>
    <t>RT059-00000</t>
  </si>
  <si>
    <t>Luas Kawasan Kawasan Kampung Pesisir</t>
  </si>
  <si>
    <t>Kawasan Pesisir Damai</t>
  </si>
  <si>
    <t>Damai</t>
  </si>
  <si>
    <t>Luas Kawasan Kawasan Pesisir Damai</t>
  </si>
  <si>
    <t>Kawasan Kampung Apung</t>
  </si>
  <si>
    <t>RT053-00000</t>
  </si>
  <si>
    <t>Baru Ilir</t>
  </si>
  <si>
    <t>Balikpapan Barat</t>
  </si>
  <si>
    <t>RT055-00000</t>
  </si>
  <si>
    <t>RT056-00000</t>
  </si>
  <si>
    <t>RT057-00000</t>
  </si>
  <si>
    <t>RT062-00000</t>
  </si>
  <si>
    <t>Luas Kawasan Kawasan Kampung Apung</t>
  </si>
  <si>
    <t>Kawasan Kampung Dahor</t>
  </si>
  <si>
    <t>RT045-00000</t>
  </si>
  <si>
    <t>RT048-00000</t>
  </si>
  <si>
    <t>Luas Kawasan Kawasan Kampung Dahor</t>
  </si>
  <si>
    <t>Kawasan Kampung Anggur</t>
  </si>
  <si>
    <t>RT041-00000</t>
  </si>
  <si>
    <t>RT042-00000</t>
  </si>
  <si>
    <t>Luas Kawasan Kawasan Kampung Anggur</t>
  </si>
  <si>
    <t>KOTA SAMARINDA</t>
  </si>
  <si>
    <t>Karang Mumus 1</t>
  </si>
  <si>
    <t>Sidodadi</t>
  </si>
  <si>
    <t>Samarinda Ulu</t>
  </si>
  <si>
    <t xml:space="preserve"> 0° 29' 2"</t>
  </si>
  <si>
    <t xml:space="preserve"> 117° 9' 0"</t>
  </si>
  <si>
    <t xml:space="preserve"> 0° 29' 57"</t>
  </si>
  <si>
    <t xml:space="preserve"> 117° 9' 1"</t>
  </si>
  <si>
    <t xml:space="preserve"> 0° 29' 53"</t>
  </si>
  <si>
    <t>RT039-00000</t>
  </si>
  <si>
    <t>Dadi Mulya</t>
  </si>
  <si>
    <t xml:space="preserve"> 0° 29' 18"</t>
  </si>
  <si>
    <t xml:space="preserve"> 117° 9' 4"</t>
  </si>
  <si>
    <t>Sungai Pinang Luar</t>
  </si>
  <si>
    <t>Samarinda Kota</t>
  </si>
  <si>
    <t xml:space="preserve"> 0° 29' 24"</t>
  </si>
  <si>
    <t xml:space="preserve"> 0° 29' 22"</t>
  </si>
  <si>
    <t xml:space="preserve"> 0° 29' 20"</t>
  </si>
  <si>
    <t xml:space="preserve"> 117° 8' 56"</t>
  </si>
  <si>
    <t>Temindung Permai</t>
  </si>
  <si>
    <t>Sungai Pinang</t>
  </si>
  <si>
    <t xml:space="preserve"> 0° 28' 16"</t>
  </si>
  <si>
    <t xml:space="preserve"> 117° 10' 10"</t>
  </si>
  <si>
    <t xml:space="preserve"> 117° 9' 43"</t>
  </si>
  <si>
    <t xml:space="preserve"> 0° 28' 17"</t>
  </si>
  <si>
    <t xml:space="preserve"> 0° 28' 24"</t>
  </si>
  <si>
    <t xml:space="preserve"> 117° 9' 32"</t>
  </si>
  <si>
    <t>RT002-00000</t>
  </si>
  <si>
    <t>Bandara</t>
  </si>
  <si>
    <t xml:space="preserve"> 0° 29' 25"</t>
  </si>
  <si>
    <t xml:space="preserve"> 117° 9' 7"</t>
  </si>
  <si>
    <t xml:space="preserve"> 0° 28' 23"</t>
  </si>
  <si>
    <t xml:space="preserve"> 117° 9' 11"</t>
  </si>
  <si>
    <t xml:space="preserve"> 0° 29' 14"</t>
  </si>
  <si>
    <t xml:space="preserve"> 117° 9' 8"</t>
  </si>
  <si>
    <t xml:space="preserve"> 0° 29' 1"</t>
  </si>
  <si>
    <t xml:space="preserve"> 0° 28' 57"</t>
  </si>
  <si>
    <t>Pelita</t>
  </si>
  <si>
    <t>Samarinda Ilir</t>
  </si>
  <si>
    <t xml:space="preserve"> 0° 29' 30"</t>
  </si>
  <si>
    <t xml:space="preserve"> 117° 9' 20"</t>
  </si>
  <si>
    <t>RT043-00000</t>
  </si>
  <si>
    <t xml:space="preserve"> 0° 29' 26"</t>
  </si>
  <si>
    <t xml:space="preserve"> 117° 9' 17"</t>
  </si>
  <si>
    <t>RT044-00000</t>
  </si>
  <si>
    <t xml:space="preserve"> 117° 9' 14"</t>
  </si>
  <si>
    <t xml:space="preserve"> 0° 29' 29"</t>
  </si>
  <si>
    <t xml:space="preserve"> 117° 9' 27"</t>
  </si>
  <si>
    <t xml:space="preserve"> 0° 29' 28"</t>
  </si>
  <si>
    <t>Luas Kawasan Karang Mumus 1</t>
  </si>
  <si>
    <t>Karang Mumus 2</t>
  </si>
  <si>
    <t xml:space="preserve"> 117° 28' 50"</t>
  </si>
  <si>
    <t xml:space="preserve"> 117° 9' 2"</t>
  </si>
  <si>
    <t xml:space="preserve"> 0° 28' 14"</t>
  </si>
  <si>
    <t xml:space="preserve"> 0° 28' 19"</t>
  </si>
  <si>
    <t xml:space="preserve"> 117° 9' 56"</t>
  </si>
  <si>
    <t xml:space="preserve"> 0° 28' 10"</t>
  </si>
  <si>
    <t xml:space="preserve"> 117° 10' 7"</t>
  </si>
  <si>
    <t>RT034-00000</t>
  </si>
  <si>
    <t xml:space="preserve"> 0° 28' 50"</t>
  </si>
  <si>
    <t>Sempaja Selatan</t>
  </si>
  <si>
    <t>Samarinda Utara</t>
  </si>
  <si>
    <t xml:space="preserve"> 0° 28' 4"</t>
  </si>
  <si>
    <t xml:space="preserve"> 117° 10' 3"</t>
  </si>
  <si>
    <t xml:space="preserve"> 117° 9' 47"</t>
  </si>
  <si>
    <t>Luas Kawasan Karang Mumus 2</t>
  </si>
  <si>
    <t>Muara</t>
  </si>
  <si>
    <t>Teluk Lerong Ulu</t>
  </si>
  <si>
    <t>Sungai Kunjang</t>
  </si>
  <si>
    <t xml:space="preserve"> 117° 7' 38"</t>
  </si>
  <si>
    <t xml:space="preserve"> 117° 7' 41"</t>
  </si>
  <si>
    <t xml:space="preserve"> 0° 29' 55"</t>
  </si>
  <si>
    <t>Luas Kawasan Muara</t>
  </si>
  <si>
    <t>Karang Asam</t>
  </si>
  <si>
    <t>Karang Anyar</t>
  </si>
  <si>
    <t xml:space="preserve"> 0° 30' 18"</t>
  </si>
  <si>
    <t xml:space="preserve"> 117° 7' 10"</t>
  </si>
  <si>
    <t xml:space="preserve"> 0° 30' 21"</t>
  </si>
  <si>
    <t xml:space="preserve"> 117° 7' 4"</t>
  </si>
  <si>
    <t>Karang Asam Ilir</t>
  </si>
  <si>
    <t xml:space="preserve"> 0° 30' 24"</t>
  </si>
  <si>
    <t xml:space="preserve"> 117° 7' 8"</t>
  </si>
  <si>
    <t xml:space="preserve"> 0° 30' 29"</t>
  </si>
  <si>
    <t xml:space="preserve"> 0° 30' 37"</t>
  </si>
  <si>
    <t xml:space="preserve"> 117° 6' 52"</t>
  </si>
  <si>
    <t>Luas Kawasan Karang Asam</t>
  </si>
  <si>
    <t>Sungai Kapih</t>
  </si>
  <si>
    <t>Selili</t>
  </si>
  <si>
    <t xml:space="preserve"> 0° 31' 39"</t>
  </si>
  <si>
    <t xml:space="preserve"> 117° 9' 29"</t>
  </si>
  <si>
    <t xml:space="preserve"> 0° 31' 36"</t>
  </si>
  <si>
    <t xml:space="preserve"> 117° 9' 33"</t>
  </si>
  <si>
    <t xml:space="preserve"> 0° 31' 42"</t>
  </si>
  <si>
    <t xml:space="preserve"> 117° 9' 435"</t>
  </si>
  <si>
    <t>Sambutan</t>
  </si>
  <si>
    <t xml:space="preserve"> 0° 31' 56"</t>
  </si>
  <si>
    <t xml:space="preserve"> 117° 9' 48"</t>
  </si>
  <si>
    <t xml:space="preserve"> 0° 31' 51"</t>
  </si>
  <si>
    <t xml:space="preserve"> 0° 32' 10"</t>
  </si>
  <si>
    <t xml:space="preserve"> 117° 10' 18"</t>
  </si>
  <si>
    <t xml:space="preserve"> 0° 32' 18"</t>
  </si>
  <si>
    <t xml:space="preserve"> 117° 10' 20"</t>
  </si>
  <si>
    <t>Luas Kawasan Sungai Kapih</t>
  </si>
  <si>
    <t>Tenun</t>
  </si>
  <si>
    <t>Samarinda Seberang</t>
  </si>
  <si>
    <t xml:space="preserve"> 0° 30' 40"</t>
  </si>
  <si>
    <t xml:space="preserve"> 117° 8' 52"</t>
  </si>
  <si>
    <t xml:space="preserve"> 117° 8' 48"</t>
  </si>
  <si>
    <t xml:space="preserve"> 0° 30' 42"</t>
  </si>
  <si>
    <t xml:space="preserve"> 117° 8' 53"</t>
  </si>
  <si>
    <t>Luas Kawasan Tenun</t>
  </si>
  <si>
    <t>Simpang Tiga</t>
  </si>
  <si>
    <t>Loa Janan Ilir</t>
  </si>
  <si>
    <t xml:space="preserve"> 0° 34' 37"</t>
  </si>
  <si>
    <t xml:space="preserve"> 117° 5' 11"</t>
  </si>
  <si>
    <t>Rendah</t>
  </si>
  <si>
    <t xml:space="preserve"> 0° 34' 36"</t>
  </si>
  <si>
    <t xml:space="preserve"> 117° 5' 16"</t>
  </si>
  <si>
    <t xml:space="preserve"> 117° 5' 26"</t>
  </si>
  <si>
    <t xml:space="preserve"> 0° 34' 38"</t>
  </si>
  <si>
    <t xml:space="preserve"> 117° 5' 31"</t>
  </si>
  <si>
    <t xml:space="preserve"> 117° 5' 32"</t>
  </si>
  <si>
    <t>Luas Kawasan Simpang Tiga</t>
  </si>
  <si>
    <t>Steling</t>
  </si>
  <si>
    <t>Sidomulyo</t>
  </si>
  <si>
    <t xml:space="preserve"> 0° 29' 49"</t>
  </si>
  <si>
    <t xml:space="preserve"> 0° 29' 50"</t>
  </si>
  <si>
    <t xml:space="preserve"> 117° 9' 50"</t>
  </si>
  <si>
    <t xml:space="preserve"> 0° 29' 46"</t>
  </si>
  <si>
    <t>Sidodamai</t>
  </si>
  <si>
    <t xml:space="preserve"> 0° 29' 11"</t>
  </si>
  <si>
    <t xml:space="preserve"> 0° 30' 7"</t>
  </si>
  <si>
    <t xml:space="preserve"> 117° 9' 51"</t>
  </si>
  <si>
    <t xml:space="preserve"> 0° 30' 10"</t>
  </si>
  <si>
    <t xml:space="preserve"> 0° 30' 15"</t>
  </si>
  <si>
    <t xml:space="preserve"> 117° 9' 46"</t>
  </si>
  <si>
    <t xml:space="preserve"> 0° 30' 12"</t>
  </si>
  <si>
    <t xml:space="preserve"> 117° 9' 52"</t>
  </si>
  <si>
    <t xml:space="preserve"> 0° 30' 6"</t>
  </si>
  <si>
    <t>Sungai Dama</t>
  </si>
  <si>
    <t xml:space="preserve"> 0° 30' 26"</t>
  </si>
  <si>
    <t xml:space="preserve"> 117° 9' 37"</t>
  </si>
  <si>
    <t xml:space="preserve"> 117° 9' 38"</t>
  </si>
  <si>
    <t xml:space="preserve"> 0° 30' 35"</t>
  </si>
  <si>
    <t xml:space="preserve"> 117° 9' 41"</t>
  </si>
  <si>
    <t xml:space="preserve"> 0° 30' 23"</t>
  </si>
  <si>
    <t xml:space="preserve"> 117° 9' 34"</t>
  </si>
  <si>
    <t xml:space="preserve"> 117° 9' 40"</t>
  </si>
  <si>
    <t xml:space="preserve"> 117° 9' 342"</t>
  </si>
  <si>
    <t xml:space="preserve"> 0° 30' 20"</t>
  </si>
  <si>
    <t xml:space="preserve"> 117° 9' 45"</t>
  </si>
  <si>
    <t>RT033-00000</t>
  </si>
  <si>
    <t xml:space="preserve"> 0° 30' 28"</t>
  </si>
  <si>
    <t>Luas Kawasan Steling</t>
  </si>
  <si>
    <t>Tinggiran</t>
  </si>
  <si>
    <t>Air Putih</t>
  </si>
  <si>
    <t xml:space="preserve"> 0° 28' 7"</t>
  </si>
  <si>
    <t xml:space="preserve"> 117° 7' 40"</t>
  </si>
  <si>
    <t xml:space="preserve"> 0° 28' 11"</t>
  </si>
  <si>
    <t>Luas Kawasan Tinggiran</t>
  </si>
  <si>
    <t>KOTA BONTANG</t>
  </si>
  <si>
    <t>Pantai Harapan</t>
  </si>
  <si>
    <t>Berbas Pantai</t>
  </si>
  <si>
    <t>Bontang Selatan</t>
  </si>
  <si>
    <t>0.111774</t>
  </si>
  <si>
    <t>0.111085</t>
  </si>
  <si>
    <t>0.110568</t>
  </si>
  <si>
    <t>0.110223</t>
  </si>
  <si>
    <t>0.109663</t>
  </si>
  <si>
    <t>0.109297</t>
  </si>
  <si>
    <t>0.108830</t>
  </si>
  <si>
    <t>Luas Kawasan Pantai Harapan</t>
  </si>
  <si>
    <t>Kampung Nelayan</t>
  </si>
  <si>
    <t>Loktuan</t>
  </si>
  <si>
    <t>Bontang Utara</t>
  </si>
  <si>
    <t>0.161661</t>
  </si>
  <si>
    <t>0.161990</t>
  </si>
  <si>
    <t>0.164504</t>
  </si>
  <si>
    <t>0.16381</t>
  </si>
  <si>
    <t>0.16503</t>
  </si>
  <si>
    <t>0.165832</t>
  </si>
  <si>
    <t>0.165844</t>
  </si>
  <si>
    <t>0.165952</t>
  </si>
  <si>
    <t>Luas Kawasan Kampung Nelayan</t>
  </si>
  <si>
    <t>Kampung Mandar</t>
  </si>
  <si>
    <t>0.1653</t>
  </si>
  <si>
    <t>Luas Kawasan Mandar</t>
  </si>
  <si>
    <t>Kampung Pesisir</t>
  </si>
  <si>
    <t>Tanjung Laut Indah</t>
  </si>
  <si>
    <t>0.113095</t>
  </si>
  <si>
    <t>0.113764</t>
  </si>
  <si>
    <t>0.114575</t>
  </si>
  <si>
    <t>0.11406</t>
  </si>
  <si>
    <t>Luas Kawasan Kampung Pesisir</t>
  </si>
  <si>
    <t>Kampung Kuala Bahari</t>
  </si>
  <si>
    <t>Bontang Kuala</t>
  </si>
  <si>
    <t>0.139694</t>
  </si>
  <si>
    <t>0.140608</t>
  </si>
  <si>
    <t>0.140516</t>
  </si>
  <si>
    <t>0.139926</t>
  </si>
  <si>
    <t>0.139993</t>
  </si>
  <si>
    <t>0.139682</t>
  </si>
  <si>
    <t>0.14061</t>
  </si>
  <si>
    <t>0.139965</t>
  </si>
  <si>
    <t>Luas Kawasan Kuala Bahari</t>
  </si>
  <si>
    <t>Tanjung Limau</t>
  </si>
  <si>
    <t>Gunung Elai</t>
  </si>
  <si>
    <t>0.14764</t>
  </si>
  <si>
    <t>0.146003</t>
  </si>
  <si>
    <t>Bontang Baru</t>
  </si>
  <si>
    <t>0.148752</t>
  </si>
  <si>
    <t>Luas Kawasan Tanjung Limau</t>
  </si>
  <si>
    <t>Kampung Toraja</t>
  </si>
  <si>
    <t>Gunung Telihan</t>
  </si>
  <si>
    <t>0.131332</t>
  </si>
  <si>
    <t>Kanaan</t>
  </si>
  <si>
    <t>0.130639</t>
  </si>
  <si>
    <t>Luas Kawasan Kampung Toraja</t>
  </si>
  <si>
    <t>KUTAI KARTANEGARA</t>
  </si>
  <si>
    <t>Anggana</t>
  </si>
  <si>
    <t>Sungai Mariam</t>
  </si>
  <si>
    <t>-0.57591°</t>
  </si>
  <si>
    <t xml:space="preserve"> 117.270225°</t>
  </si>
  <si>
    <t>Luas Kawasan Anggana</t>
  </si>
  <si>
    <t>Loa Ipuh-Melayu-Panji</t>
  </si>
  <si>
    <t>Panji</t>
  </si>
  <si>
    <t>Tenggarong</t>
  </si>
  <si>
    <t>-0.416400°</t>
  </si>
  <si>
    <t xml:space="preserve"> 116.979930°</t>
  </si>
  <si>
    <t>Melayu</t>
  </si>
  <si>
    <t>Loa Ipuh</t>
  </si>
  <si>
    <t>Luas Kawasan Loa Ipuh-Melayu-Panji</t>
  </si>
  <si>
    <t>Mangkurawang</t>
  </si>
  <si>
    <t>-0.389165°</t>
  </si>
  <si>
    <t xml:space="preserve"> 116.988208°</t>
  </si>
  <si>
    <t>Luas Kawasan Mangkurawang</t>
  </si>
  <si>
    <t>Tenggarong Seberang</t>
  </si>
  <si>
    <t>Teluk Dalam</t>
  </si>
  <si>
    <t>-0.429043°</t>
  </si>
  <si>
    <t xml:space="preserve"> 117.020559°</t>
  </si>
  <si>
    <t>Luas Kawasan Tenggarong Seberang</t>
  </si>
  <si>
    <t>Loa Kulu</t>
  </si>
  <si>
    <t>Loa Kulu Kota</t>
  </si>
  <si>
    <t>-0.512827°</t>
  </si>
  <si>
    <t xml:space="preserve"> 117.022734°</t>
  </si>
  <si>
    <t>Luas Kawasan Loa Kulu</t>
  </si>
  <si>
    <t>Muara Badak</t>
  </si>
  <si>
    <t>Badak Baru</t>
  </si>
  <si>
    <t>-0.321879°</t>
  </si>
  <si>
    <t xml:space="preserve"> 117.418973°</t>
  </si>
  <si>
    <t>Luas Kawasan Muara Badak</t>
  </si>
  <si>
    <t>Muara Jawa</t>
  </si>
  <si>
    <t>Muara Jawa Pesisir</t>
  </si>
  <si>
    <t>-0.826411°</t>
  </si>
  <si>
    <t xml:space="preserve"> 117.249538°</t>
  </si>
  <si>
    <t>Luas Kawasan Muara Jawa</t>
  </si>
  <si>
    <t>Samboja</t>
  </si>
  <si>
    <t>Samboja Kuala</t>
  </si>
  <si>
    <t>-1.019046°</t>
  </si>
  <si>
    <t xml:space="preserve"> 117.115007°</t>
  </si>
  <si>
    <t>Luas Kawasan Samboja</t>
  </si>
  <si>
    <t>KUTAI TIMUR</t>
  </si>
  <si>
    <t>Sepaso Induk 1</t>
  </si>
  <si>
    <t>RT004-DS002</t>
  </si>
  <si>
    <t>Desa Sepaso Induk</t>
  </si>
  <si>
    <t>Bengalon</t>
  </si>
  <si>
    <t>117° 35' 6,026”</t>
  </si>
  <si>
    <t>0° 44' 43,092”</t>
  </si>
  <si>
    <t>RT005-DS002</t>
  </si>
  <si>
    <t>117° 34' 59,958”</t>
  </si>
  <si>
    <t>0° 44' 45,838”</t>
  </si>
  <si>
    <t>Luas Kawasan Sepaso Induk 1</t>
  </si>
  <si>
    <t>Sepaso Induk 2</t>
  </si>
  <si>
    <t>RT006-DS002</t>
  </si>
  <si>
    <t>117° 35' 2,638”</t>
  </si>
  <si>
    <t>0° 44' 35,341”</t>
  </si>
  <si>
    <t>RT007-DS002</t>
  </si>
  <si>
    <t>117° 34' 57,801”</t>
  </si>
  <si>
    <t>0° 44' 37,978”</t>
  </si>
  <si>
    <t>RT008-DS003</t>
  </si>
  <si>
    <t>117° 34' 54,013”</t>
  </si>
  <si>
    <t>0° 44' 34,808”</t>
  </si>
  <si>
    <t>RT009-DS003</t>
  </si>
  <si>
    <t>117° 34' 47,917”</t>
  </si>
  <si>
    <t>0° 44' 33,651”</t>
  </si>
  <si>
    <t>RT010-DS003</t>
  </si>
  <si>
    <t>117° 34' 41,538”</t>
  </si>
  <si>
    <t>0° 44' 31,532”</t>
  </si>
  <si>
    <t>Luas Kawasan Sepaso Induk 2</t>
  </si>
  <si>
    <t>Sepaso Induk 3</t>
  </si>
  <si>
    <t>RT011-DS003</t>
  </si>
  <si>
    <t>117° 34' 36,307”</t>
  </si>
  <si>
    <t>0° 44' 28,891”</t>
  </si>
  <si>
    <t>RT012-DS003</t>
  </si>
  <si>
    <t>117° 34' 32,364”</t>
  </si>
  <si>
    <t>0° 44' 27,787”</t>
  </si>
  <si>
    <t>RT013-DS004</t>
  </si>
  <si>
    <t>117° 34' 28,476”</t>
  </si>
  <si>
    <t>0° 44' 25,513”</t>
  </si>
  <si>
    <t>RT014-DS004</t>
  </si>
  <si>
    <t>117° 34' 23,178”</t>
  </si>
  <si>
    <t>0° 44' 23,496”</t>
  </si>
  <si>
    <t>RT015-DS004</t>
  </si>
  <si>
    <t>117° 34' 14,611”</t>
  </si>
  <si>
    <t>0° 44' 23,281”</t>
  </si>
  <si>
    <t>Luas Kawasan Sepaso Induk 3</t>
  </si>
  <si>
    <t>Sepaso Selatan</t>
  </si>
  <si>
    <t>RT001-DS001</t>
  </si>
  <si>
    <t>Desa Sepaso Selatan</t>
  </si>
  <si>
    <t>117° 35' 2,740”</t>
  </si>
  <si>
    <t>0° 44' 29,681”</t>
  </si>
  <si>
    <t>RT002-DS001</t>
  </si>
  <si>
    <t>117° 34' 52,132”</t>
  </si>
  <si>
    <t>0° 44' 30,417”</t>
  </si>
  <si>
    <t>RT003-DS002</t>
  </si>
  <si>
    <t>117° 34' 9,243”</t>
  </si>
  <si>
    <t>0° 44' 19,412”</t>
  </si>
  <si>
    <t>RT009-DS002</t>
  </si>
  <si>
    <t>117° 34' 33,837”</t>
  </si>
  <si>
    <t>0° 44' 23,642”</t>
  </si>
  <si>
    <t>Luas Kawasan Sepaso Selatan</t>
  </si>
  <si>
    <t>Sepaso Timur 1</t>
  </si>
  <si>
    <t>Desa Sepaso Timur</t>
  </si>
  <si>
    <t>117° 35' 19,099”</t>
  </si>
  <si>
    <t>0° 44' 13,372”</t>
  </si>
  <si>
    <t>117° 35' 17,815”</t>
  </si>
  <si>
    <t>0° 44' 23,526”</t>
  </si>
  <si>
    <t>RT003-DS001</t>
  </si>
  <si>
    <t>117° 35' 12,146”</t>
  </si>
  <si>
    <t>0° 44' 29,049”</t>
  </si>
  <si>
    <t>117° 35' 12,098”</t>
  </si>
  <si>
    <t>0° 44' 31,744”</t>
  </si>
  <si>
    <t>117° 35' 9,008”</t>
  </si>
  <si>
    <t>0° 44' 33,430”</t>
  </si>
  <si>
    <t>117° 35' 12,960”</t>
  </si>
  <si>
    <t>0° 44' 37,367”</t>
  </si>
  <si>
    <t>Luas Kawasan Sepaso Timur 1</t>
  </si>
  <si>
    <t>Sepaso Timur 2</t>
  </si>
  <si>
    <t>RT007-DS003</t>
  </si>
  <si>
    <t>117° 35' 12,369”</t>
  </si>
  <si>
    <t>0° 44' 41,867”</t>
  </si>
  <si>
    <t>117° 35' 17,057”</t>
  </si>
  <si>
    <t>0° 44' 43,170”</t>
  </si>
  <si>
    <t>RT010-DS004</t>
  </si>
  <si>
    <t>117° 35' 21,157”</t>
  </si>
  <si>
    <t>0° 44' 39,358”</t>
  </si>
  <si>
    <t>Luas Kawasan Sepaso Timur 2</t>
  </si>
  <si>
    <t>Marga Mulya 1</t>
  </si>
  <si>
    <t>Desa Marga Mulya</t>
  </si>
  <si>
    <t>Kombeng</t>
  </si>
  <si>
    <t>116°55'3.3845"</t>
  </si>
  <si>
    <t>1°5'13.1749"</t>
  </si>
  <si>
    <t>116°55'5.9036"</t>
  </si>
  <si>
    <t>1°5'19.8825"</t>
  </si>
  <si>
    <t>Luas Kawasan Marga Mulya 1</t>
  </si>
  <si>
    <t>Marga Mulya 2</t>
  </si>
  <si>
    <t>116°55'5.3345"</t>
  </si>
  <si>
    <t>1°5'27.1625"</t>
  </si>
  <si>
    <t>RT017-DS004</t>
  </si>
  <si>
    <t>116°55'8.4225"</t>
  </si>
  <si>
    <t>1°5'30.2709"</t>
  </si>
  <si>
    <t>116°55'3.0590"</t>
  </si>
  <si>
    <t>1°5'31.4978"</t>
  </si>
  <si>
    <t>RT021-DS004</t>
  </si>
  <si>
    <t>116°54'53.2260"</t>
  </si>
  <si>
    <t>1°5'25.2808"</t>
  </si>
  <si>
    <t>Luas Kawasan Marga Mulya 2</t>
  </si>
  <si>
    <t>Marga Mulya 3</t>
  </si>
  <si>
    <t>RT004-DS001</t>
  </si>
  <si>
    <t>116°55'9.2350"</t>
  </si>
  <si>
    <t>1°5'25.36.3241"</t>
  </si>
  <si>
    <t>RT020-DS004</t>
  </si>
  <si>
    <t>116°55'19.2306"</t>
  </si>
  <si>
    <t>1°5'41.8866"</t>
  </si>
  <si>
    <t>RT023-DS004</t>
  </si>
  <si>
    <t>116°55'3.3839"</t>
  </si>
  <si>
    <t>1°5'36.1603"</t>
  </si>
  <si>
    <t>Luas Kawasan Marga Mulya 3</t>
  </si>
  <si>
    <t>Marga Mulya 4</t>
  </si>
  <si>
    <t>116°55'21.2624"</t>
  </si>
  <si>
    <t>1°5'37.8785"</t>
  </si>
  <si>
    <t>RT015-DS002</t>
  </si>
  <si>
    <t>116°55'22.8879"</t>
  </si>
  <si>
    <t>1°5'29.8623"</t>
  </si>
  <si>
    <t>RT016-DS002</t>
  </si>
  <si>
    <t>116°55'16.0615"</t>
  </si>
  <si>
    <t>1°5'32.1525"</t>
  </si>
  <si>
    <t>Luas Kawasan Marga Mulya 4</t>
  </si>
  <si>
    <t>Marga Mulya 5</t>
  </si>
  <si>
    <t>116°55'17.1994"</t>
  </si>
  <si>
    <t>1°5'25.6905"</t>
  </si>
  <si>
    <t>116°55'29.3080"</t>
  </si>
  <si>
    <t>1°5'24.8728"</t>
  </si>
  <si>
    <t>Luas Kawasan Marga Mulya 5</t>
  </si>
  <si>
    <t>Marga Mulya 6</t>
  </si>
  <si>
    <t>RT008-DS002</t>
  </si>
  <si>
    <t>116°55'28.4143"</t>
  </si>
  <si>
    <t>1°5'18.1653"</t>
  </si>
  <si>
    <t>RT024-DS002</t>
  </si>
  <si>
    <t>116°55'40.7665"</t>
  </si>
  <si>
    <t>1°5'223.9733"</t>
  </si>
  <si>
    <t>Luas Kawasan Marga Mulya 6</t>
  </si>
  <si>
    <t>Muara Wahau 1</t>
  </si>
  <si>
    <t>RT001-DS000</t>
  </si>
  <si>
    <t>Desa Muara Wahau</t>
  </si>
  <si>
    <t>Muara Wahau</t>
  </si>
  <si>
    <t>116° 51' 17,128”</t>
  </si>
  <si>
    <t>1° 2' 34,693”</t>
  </si>
  <si>
    <t>RT002-DS000</t>
  </si>
  <si>
    <t>116° 51' 11,591”</t>
  </si>
  <si>
    <t>1° 2' 40,554”</t>
  </si>
  <si>
    <t>RT003-DS000</t>
  </si>
  <si>
    <t>116° 51' 1,135”</t>
  </si>
  <si>
    <t>1° 2' 40,088”</t>
  </si>
  <si>
    <t>Luas Kawasan Wahau 1</t>
  </si>
  <si>
    <t>Muara Wahau 2</t>
  </si>
  <si>
    <t>RT004-DS004</t>
  </si>
  <si>
    <t>116° 50' 56,101”</t>
  </si>
  <si>
    <t>1° 2' 42,359”</t>
  </si>
  <si>
    <t>RT005-DS000</t>
  </si>
  <si>
    <t>116° 50' 41,700”</t>
  </si>
  <si>
    <t>1° 2' 39,976”</t>
  </si>
  <si>
    <t>Luas Kawasan Wahau 2</t>
  </si>
  <si>
    <t>Nehes Liah Bing 1</t>
  </si>
  <si>
    <t>RT001-DS002</t>
  </si>
  <si>
    <t xml:space="preserve">Desa Nehes Liah Bing </t>
  </si>
  <si>
    <t>116° 51' 20,596”</t>
  </si>
  <si>
    <t>1° 3' 14,763”</t>
  </si>
  <si>
    <t>RT002-DS002</t>
  </si>
  <si>
    <t>116° 51' 21,513”</t>
  </si>
  <si>
    <t>1° 3' 11,991”</t>
  </si>
  <si>
    <t>116° 51' 18,252”</t>
  </si>
  <si>
    <t>1° 3' 16,662”</t>
  </si>
  <si>
    <t>116° 51' 16,877”</t>
  </si>
  <si>
    <t>1° 3' 21,162”</t>
  </si>
  <si>
    <t>Luas Kawasan Nehes Liah Bing 1</t>
  </si>
  <si>
    <t>Nehes Liah Bing 2</t>
  </si>
  <si>
    <t>116° 51' 29,504”</t>
  </si>
  <si>
    <t>1° 3' 5,162”</t>
  </si>
  <si>
    <t>116° 51' 23,389”</t>
  </si>
  <si>
    <t>1° 3' 5,676”</t>
  </si>
  <si>
    <t>116° 51' 30,157”</t>
  </si>
  <si>
    <t>1° 2' 57,715”</t>
  </si>
  <si>
    <t>RT006-DS003</t>
  </si>
  <si>
    <t>116° 51' 31,942”</t>
  </si>
  <si>
    <t>1° 2' 48,957”</t>
  </si>
  <si>
    <t>Luas Kawasan Nehes Liah Bing 2</t>
  </si>
  <si>
    <t>Wanasari 1</t>
  </si>
  <si>
    <t xml:space="preserve">Desa Wanasari </t>
  </si>
  <si>
    <t>116° 53' 49,788”</t>
  </si>
  <si>
    <t>1° 5' 9,251”</t>
  </si>
  <si>
    <t>RT021-DS002</t>
  </si>
  <si>
    <t>116° 53' 36,073”</t>
  </si>
  <si>
    <t>1° 5' 3,736”</t>
  </si>
  <si>
    <t>Luas Kawasan Wanasari 1</t>
  </si>
  <si>
    <t>Wanasari 2</t>
  </si>
  <si>
    <t>RT005-DS001</t>
  </si>
  <si>
    <t>116° 54' 7,113”</t>
  </si>
  <si>
    <t>1° 5' 27,250”</t>
  </si>
  <si>
    <t>RT007-DS001</t>
  </si>
  <si>
    <t>116° 53' 53,614”</t>
  </si>
  <si>
    <t>1° 5' 32,925”</t>
  </si>
  <si>
    <t>Luas Kawasan Wanasari 2</t>
  </si>
  <si>
    <t>Wanasari 3</t>
  </si>
  <si>
    <t>RT015-DS001</t>
  </si>
  <si>
    <t>116° 54' 9,820”</t>
  </si>
  <si>
    <t>1° 5' 34,903”</t>
  </si>
  <si>
    <t>RT017-DS001</t>
  </si>
  <si>
    <t>116° 54' 34,339”</t>
  </si>
  <si>
    <t>1° 5' 33,281”</t>
  </si>
  <si>
    <t>Luas Kawasan Wanasari 3</t>
  </si>
  <si>
    <t>Wanasari 4</t>
  </si>
  <si>
    <t>RT006-DS001</t>
  </si>
  <si>
    <t>116° 54' 2,816”</t>
  </si>
  <si>
    <t>1° 5' 38,601”</t>
  </si>
  <si>
    <t>Luas Kawasan Wanasari 4</t>
  </si>
  <si>
    <t>Wanasari 5</t>
  </si>
  <si>
    <t>RT013-DS001</t>
  </si>
  <si>
    <t>116° 53' 46,882”</t>
  </si>
  <si>
    <t>1° 5' 22,379”</t>
  </si>
  <si>
    <t>RT016-DS001</t>
  </si>
  <si>
    <t>116° 53' 39,316”</t>
  </si>
  <si>
    <t>1° 5' 30,985”</t>
  </si>
  <si>
    <t>Luas Kawasan Wanasari 5</t>
  </si>
  <si>
    <t>Sangatta Selatan</t>
  </si>
  <si>
    <t>Desa Sangatta Selatan</t>
  </si>
  <si>
    <t>117D31'52.2008"</t>
  </si>
  <si>
    <t>0D28'59.6268"</t>
  </si>
  <si>
    <t>117D31'47.7573"</t>
  </si>
  <si>
    <t>0D29'0.8797"</t>
  </si>
  <si>
    <t>RT005-DS003</t>
  </si>
  <si>
    <t>117D31'43.6248"</t>
  </si>
  <si>
    <t>0D29'0.7458"</t>
  </si>
  <si>
    <t>RT004-DS003</t>
  </si>
  <si>
    <t>117D31'43.4468"</t>
  </si>
  <si>
    <t>0D28'57.5697"</t>
  </si>
  <si>
    <t>117D31'58.0216"</t>
  </si>
  <si>
    <t>0D28'56.5397"</t>
  </si>
  <si>
    <t>117D31'46.2461"</t>
  </si>
  <si>
    <t>0D28'55.4670"</t>
  </si>
  <si>
    <t>RT002-DS003</t>
  </si>
  <si>
    <t>117D31'43.5798"</t>
  </si>
  <si>
    <t>0D28'52.6490"</t>
  </si>
  <si>
    <t>117d31'48.6015</t>
  </si>
  <si>
    <t>0D28'59.0902"</t>
  </si>
  <si>
    <t>117D31'40.9579"</t>
  </si>
  <si>
    <t>0D28'49.9652"</t>
  </si>
  <si>
    <t>Luas Kawasan Sangatta Selatan</t>
  </si>
  <si>
    <t>Singa Geweh</t>
  </si>
  <si>
    <t>RT012-RW004</t>
  </si>
  <si>
    <t>Kelurahan Singa Geweh</t>
  </si>
  <si>
    <t>117° 31' 59,441”</t>
  </si>
  <si>
    <t>0° 28' 59,576”</t>
  </si>
  <si>
    <t>RT015-RW004</t>
  </si>
  <si>
    <t>117° 32' 3,467”</t>
  </si>
  <si>
    <t>0° 29' 1,428”</t>
  </si>
  <si>
    <t>RT019-RW004</t>
  </si>
  <si>
    <t>117° 32' 4,842”</t>
  </si>
  <si>
    <t>0° 29' 6,672”</t>
  </si>
  <si>
    <t>RT025-RW004</t>
  </si>
  <si>
    <t>117° 32' 14,093”</t>
  </si>
  <si>
    <t>0° 29' 1,566”</t>
  </si>
  <si>
    <t>RT010-RW003</t>
  </si>
  <si>
    <t>117° 32' 3,286”</t>
  </si>
  <si>
    <t>0° 28' 58,554”</t>
  </si>
  <si>
    <t>RT011-RW004</t>
  </si>
  <si>
    <t>117° 32' 7,167”</t>
  </si>
  <si>
    <t>0° 29' 2,356”</t>
  </si>
  <si>
    <t>RT032-RW003</t>
  </si>
  <si>
    <t>117° 32' 13,682”</t>
  </si>
  <si>
    <t>0° 28' 58,927”</t>
  </si>
  <si>
    <t>Luas Kawasan Singa Geweh</t>
  </si>
  <si>
    <t>Sangatta Utara 1</t>
  </si>
  <si>
    <t>Desa Sangatta Utara</t>
  </si>
  <si>
    <t>Sangatta Utara</t>
  </si>
  <si>
    <t>117° 31' 47,794”</t>
  </si>
  <si>
    <t>0° 29' 5,679”</t>
  </si>
  <si>
    <t>117° 31' 54,888”</t>
  </si>
  <si>
    <t>0° 29' 4,018”</t>
  </si>
  <si>
    <t>RT057-DS003</t>
  </si>
  <si>
    <t>117° 31' 58,954”</t>
  </si>
  <si>
    <t>0° 29' 5,660”</t>
  </si>
  <si>
    <t>Luas Kawasan Sangatta Utara 1</t>
  </si>
  <si>
    <t>Sangatta Utara 2</t>
  </si>
  <si>
    <t>RT031-DS002</t>
  </si>
  <si>
    <t>117° 31' 36,386”</t>
  </si>
  <si>
    <t>0° 29' 8,200”</t>
  </si>
  <si>
    <t>RT047-DS002</t>
  </si>
  <si>
    <t>117° 31' 36,302”</t>
  </si>
  <si>
    <t>0° 29' 18,598”</t>
  </si>
  <si>
    <t>RT064-DS002</t>
  </si>
  <si>
    <t>117° 31' 36,682”</t>
  </si>
  <si>
    <t>0° 29' 12,784”</t>
  </si>
  <si>
    <t>Luas Kawasan Sangatta Utara 2</t>
  </si>
  <si>
    <t>Singa Gembara 1</t>
  </si>
  <si>
    <t>Desa Singa Gembara</t>
  </si>
  <si>
    <t>117° 31' 40,359”</t>
  </si>
  <si>
    <t>0° 31' 41,139”</t>
  </si>
  <si>
    <t>117° 31' 44,458”</t>
  </si>
  <si>
    <t>0° 31' 41,940”</t>
  </si>
  <si>
    <t>117° 31' 53,521”</t>
  </si>
  <si>
    <t>0° 31' 42,318”</t>
  </si>
  <si>
    <t>Luas Kawasan Singa Gembara 1</t>
  </si>
  <si>
    <t>Singa Gembara 2</t>
  </si>
  <si>
    <t>117° 31' 51,874”</t>
  </si>
  <si>
    <t>0° 31' 47,132”</t>
  </si>
  <si>
    <t>117° 31' 50,179”</t>
  </si>
  <si>
    <t>0° 31' 51,990”</t>
  </si>
  <si>
    <t>Luas Kawasan Singa Gembara 2</t>
  </si>
  <si>
    <t>Singa Gembara 3</t>
  </si>
  <si>
    <t>117° 32' 1,262”</t>
  </si>
  <si>
    <t>0° 31' 55,934”</t>
  </si>
  <si>
    <t>Luas Kawasan Singa Gembara 3</t>
  </si>
  <si>
    <t>Singa Gembara 4</t>
  </si>
  <si>
    <t>RT009-DS004</t>
  </si>
  <si>
    <t>117° 31' 39,646”</t>
  </si>
  <si>
    <t>0° 31' 53,099”</t>
  </si>
  <si>
    <t>117° 31' 46,331”</t>
  </si>
  <si>
    <t>0° 31' 55,902”</t>
  </si>
  <si>
    <t>117° 31' 57,149”</t>
  </si>
  <si>
    <t>0° 31' 59,491”</t>
  </si>
  <si>
    <t>Luas Kawasan Singa Gembara 4</t>
  </si>
  <si>
    <t>Singa Gembara 5</t>
  </si>
  <si>
    <t>RT012-DS004</t>
  </si>
  <si>
    <t>117° 31' 38,990”</t>
  </si>
  <si>
    <t>0° 31' 58,718”</t>
  </si>
  <si>
    <t>117° 31' 46,013”</t>
  </si>
  <si>
    <t>0° 32' 3,860”</t>
  </si>
  <si>
    <t>RT014-DS005</t>
  </si>
  <si>
    <t>117° 31' 52,298”</t>
  </si>
  <si>
    <t>0° 32' 2,034”</t>
  </si>
  <si>
    <t>Luas Kawasan Singa Gembara 5</t>
  </si>
  <si>
    <t>Singa Gembara 6</t>
  </si>
  <si>
    <t>117° 31' 38,395”</t>
  </si>
  <si>
    <t>0° 32' 6,415”</t>
  </si>
  <si>
    <t>RT017-DS005</t>
  </si>
  <si>
    <t>117° 31' 46,391”</t>
  </si>
  <si>
    <t>0° 32' 8,997”</t>
  </si>
  <si>
    <t>Luas Kawasan Singa Gembara 6</t>
  </si>
  <si>
    <t>Singa Gembara 7</t>
  </si>
  <si>
    <t>RT016-DS005</t>
  </si>
  <si>
    <t>117° 31' 38,825”</t>
  </si>
  <si>
    <t>0° 32' 14,236”</t>
  </si>
  <si>
    <t>RT019-DS005</t>
  </si>
  <si>
    <t>117° 31' 51,144”</t>
  </si>
  <si>
    <t>0° 32' 14,231”</t>
  </si>
  <si>
    <t>Luas Kawasan Singa Gembara 7</t>
  </si>
  <si>
    <t>Singa Gembara 8</t>
  </si>
  <si>
    <t>RT018-DS005</t>
  </si>
  <si>
    <t>117° 31' 59,864”</t>
  </si>
  <si>
    <t>0° 32' 8,761”</t>
  </si>
  <si>
    <t>Luas Kawasan Singa Gembara 8</t>
  </si>
  <si>
    <t>Singa Gembara 9</t>
  </si>
  <si>
    <t>RT025-DS007</t>
  </si>
  <si>
    <t>117° 31' 57,222”</t>
  </si>
  <si>
    <t>0° 32' 20,764”</t>
  </si>
  <si>
    <t>Luas Kawasan Singa Gembara 9</t>
  </si>
  <si>
    <t>Singa Gembara 10</t>
  </si>
  <si>
    <t>RT021-DS006</t>
  </si>
  <si>
    <t>117° 32' 5,052”</t>
  </si>
  <si>
    <t>0° 32' 14,400”</t>
  </si>
  <si>
    <t>Luas Kawasan Singa Gembara 10</t>
  </si>
  <si>
    <t>Singa Gembara 11</t>
  </si>
  <si>
    <t>RT023-DS006</t>
  </si>
  <si>
    <t>117° 31' 39,042”</t>
  </si>
  <si>
    <t>0° 32' 18,785”</t>
  </si>
  <si>
    <t>RT024-DS007</t>
  </si>
  <si>
    <t>117° 31' 38,974”</t>
  </si>
  <si>
    <t>0° 32' 26,664”</t>
  </si>
  <si>
    <t>Luas Kawasan Singa Gembara 11</t>
  </si>
  <si>
    <t>Singa Gembara 12</t>
  </si>
  <si>
    <t>RT026-DS007</t>
  </si>
  <si>
    <t>117° 31' 50,871”</t>
  </si>
  <si>
    <t>0° 32' 27,053”</t>
  </si>
  <si>
    <t>Luas Kawasan Singa Gembara 12</t>
  </si>
  <si>
    <t>Singa Gembara 13</t>
  </si>
  <si>
    <t>RT035-DS003</t>
  </si>
  <si>
    <t>117° 32' 10,233”</t>
  </si>
  <si>
    <t>0° 32' 0,819”</t>
  </si>
  <si>
    <t>Luas Kawasan Singa Gembara 13</t>
  </si>
  <si>
    <t>Singa Gembara 14</t>
  </si>
  <si>
    <t>RT036-DS003</t>
  </si>
  <si>
    <t>117° 32' 5,068”</t>
  </si>
  <si>
    <t>0° 31' 51,640”</t>
  </si>
  <si>
    <t>Luas Kawasan Singa Gembara 14</t>
  </si>
  <si>
    <t>Swarga Bara 1</t>
  </si>
  <si>
    <t xml:space="preserve"> Desa Swarga Bara</t>
  </si>
  <si>
    <t>117°29'20.0615"</t>
  </si>
  <si>
    <t>0°29'4'29.6372"</t>
  </si>
  <si>
    <t>Luas Kawasan Swarga Bara 1</t>
  </si>
  <si>
    <t>Swarga Bara 2</t>
  </si>
  <si>
    <t>117°29'57.0267"</t>
  </si>
  <si>
    <t>0°31'29.9902"</t>
  </si>
  <si>
    <t>Luas Kawasan Swarga Bara 2</t>
  </si>
  <si>
    <t>Swarga Bara 3</t>
  </si>
  <si>
    <t>117°29'33.5733"</t>
  </si>
  <si>
    <t>0°31'40.3328"</t>
  </si>
  <si>
    <t>Luas Kawasan Swarga Bara 3</t>
  </si>
  <si>
    <t>Swarga Bara 4</t>
  </si>
  <si>
    <t>117°30'31.6103"</t>
  </si>
  <si>
    <t>0°31'49.2039"</t>
  </si>
  <si>
    <t>Luas Kawasan Swarga Bara 4</t>
  </si>
  <si>
    <t>Swarga Bara 5</t>
  </si>
  <si>
    <t>RT056-DS003</t>
  </si>
  <si>
    <t>117°30'16.5599"</t>
  </si>
  <si>
    <t>0°31'58.5835"</t>
  </si>
  <si>
    <t>Luas Kawasan Swarga Bara 5</t>
  </si>
  <si>
    <t>Teluk Lingga 1</t>
  </si>
  <si>
    <t>RT011-RW002</t>
  </si>
  <si>
    <t>Kelurahan Teluk Lingga</t>
  </si>
  <si>
    <t>117° 31' 55,489”</t>
  </si>
  <si>
    <t>0° 31' 2,368”</t>
  </si>
  <si>
    <t>RT013-RW003</t>
  </si>
  <si>
    <t>117° 31' 49,970”</t>
  </si>
  <si>
    <t>0° 31' 4,219”</t>
  </si>
  <si>
    <t>RT015-DS003</t>
  </si>
  <si>
    <t>117° 31' 49,525”</t>
  </si>
  <si>
    <t>0° 31' 9,801”</t>
  </si>
  <si>
    <t>RT021-RW008</t>
  </si>
  <si>
    <t>117° 31' 42,352”</t>
  </si>
  <si>
    <t>0° 31' 20,110”</t>
  </si>
  <si>
    <t>Luas Kawasan Teluk Lingga 1</t>
  </si>
  <si>
    <t>Teluk Lingga 2</t>
  </si>
  <si>
    <t>RT044-RW008</t>
  </si>
  <si>
    <t>117° 31' 39,716”</t>
  </si>
  <si>
    <t>0° 31' 13,033”</t>
  </si>
  <si>
    <t>Luas Kawasan Teluk Lingga 2</t>
  </si>
  <si>
    <t xml:space="preserve">Bukit Pelangi </t>
  </si>
  <si>
    <t>RT039-RW007</t>
  </si>
  <si>
    <t>117° 36' 3,562”</t>
  </si>
  <si>
    <t>0° 31' 0,727”</t>
  </si>
  <si>
    <t>Luas Kawasan Bukit Pelangi</t>
  </si>
  <si>
    <t>Benua Baru Ulu 1</t>
  </si>
  <si>
    <t>Desa Benua Baru Ulu</t>
  </si>
  <si>
    <t>Sangkulirang</t>
  </si>
  <si>
    <t>117° 58' 55,194”</t>
  </si>
  <si>
    <t>0° 59' 25,130”</t>
  </si>
  <si>
    <t>117° 58' 52,399”</t>
  </si>
  <si>
    <t>0° 59' 27,577”</t>
  </si>
  <si>
    <t>117° 58' 51,003”</t>
  </si>
  <si>
    <t>0° 59' 29,214”</t>
  </si>
  <si>
    <t>117° 58' 50,214”</t>
  </si>
  <si>
    <t>0° 59' 31,564”</t>
  </si>
  <si>
    <t>117° 58' 48,907”</t>
  </si>
  <si>
    <t>0° 59' 34,819”</t>
  </si>
  <si>
    <t>117° 58' 44,160”</t>
  </si>
  <si>
    <t>0° 59' 39,743”</t>
  </si>
  <si>
    <t>Luas Kawasan Baru Ulu 1</t>
  </si>
  <si>
    <t>Benua Baru Ulu 2</t>
  </si>
  <si>
    <t>117° 58' 43,622”</t>
  </si>
  <si>
    <t>0° 59' 31,580”</t>
  </si>
  <si>
    <t>117° 58' 47,122”</t>
  </si>
  <si>
    <t>0° 59' 38,303”</t>
  </si>
  <si>
    <t>117° 58' 40,652”</t>
  </si>
  <si>
    <t>0° 59' 35,348”</t>
  </si>
  <si>
    <t>Luas Kawasan Baru Ulu 2</t>
  </si>
  <si>
    <t>Benua Baru Ulu 3</t>
  </si>
  <si>
    <t>RT013-DS003</t>
  </si>
  <si>
    <t>117° 58' 42,063”</t>
  </si>
  <si>
    <t>0° 59' 46,294”</t>
  </si>
  <si>
    <t>Luas Kawasan Baru Ulu 3</t>
  </si>
  <si>
    <t>Benua Baru Ilir 1</t>
  </si>
  <si>
    <t>Desa Benua Baru Ilir</t>
  </si>
  <si>
    <t>117°59' 1,269”</t>
  </si>
  <si>
    <t>0°59' 22,824”</t>
  </si>
  <si>
    <t>117°58' 58,385”</t>
  </si>
  <si>
    <t>0°59' 20,962”</t>
  </si>
  <si>
    <t>117°59' 4,808”</t>
  </si>
  <si>
    <t>0°59' 19,086”</t>
  </si>
  <si>
    <t>117°59' 7,670”</t>
  </si>
  <si>
    <t>0°59' 15,877”</t>
  </si>
  <si>
    <t>117°59' 8,745”</t>
  </si>
  <si>
    <t>0°59' 10,098”</t>
  </si>
  <si>
    <t>RT018-DS004</t>
  </si>
  <si>
    <t>117°59' 4,142”</t>
  </si>
  <si>
    <t>0°59' 7,701”</t>
  </si>
  <si>
    <t>Luas Kawasan Baru Ilir 1</t>
  </si>
  <si>
    <t>Benua Baru Ilir 2</t>
  </si>
  <si>
    <t>RT019-DS004</t>
  </si>
  <si>
    <t>117°59' 8,301”</t>
  </si>
  <si>
    <t>0° 59' 0,454”</t>
  </si>
  <si>
    <t>117°59' 8,094”</t>
  </si>
  <si>
    <t>0° 58' 54,670”</t>
  </si>
  <si>
    <t>Luas Kawasan Baru Ilir 2</t>
  </si>
  <si>
    <t>PASER</t>
  </si>
  <si>
    <t xml:space="preserve">Batu Sopang </t>
  </si>
  <si>
    <t>RT0011-00000</t>
  </si>
  <si>
    <t>Desa Batu Kajang</t>
  </si>
  <si>
    <t>Batu Sopang</t>
  </si>
  <si>
    <t>RT0015-00000</t>
  </si>
  <si>
    <t>RT0016-00000</t>
  </si>
  <si>
    <t>RT0017-00000</t>
  </si>
  <si>
    <t>RT0018-00000</t>
  </si>
  <si>
    <t>Luas Kawasan Batu  Sopang</t>
  </si>
  <si>
    <t>Muara Komam</t>
  </si>
  <si>
    <t>RT0001-00000</t>
  </si>
  <si>
    <t>Desa Muara Komam</t>
  </si>
  <si>
    <t>RT0002-00000</t>
  </si>
  <si>
    <t>RT0003-00000</t>
  </si>
  <si>
    <t>RT0004-00000</t>
  </si>
  <si>
    <t>RT0009-00000</t>
  </si>
  <si>
    <t>Luas Kawasan Muara Komam</t>
  </si>
  <si>
    <t>Kuaro</t>
  </si>
  <si>
    <t>Kelurahan Kuaro</t>
  </si>
  <si>
    <t>RT0019-00000</t>
  </si>
  <si>
    <t>Luas Kawasan  Kuaro</t>
  </si>
  <si>
    <t>Long Ikis</t>
  </si>
  <si>
    <t>Kelurahan Long Ikis</t>
  </si>
  <si>
    <t>RT0006-00000</t>
  </si>
  <si>
    <t>Luas Kawasan Long Ikis</t>
  </si>
  <si>
    <t>Long Kali</t>
  </si>
  <si>
    <t>Kelurahan Long Kali</t>
  </si>
  <si>
    <t>RT0014-00000</t>
  </si>
  <si>
    <t>Luas Kawasan Long Kali</t>
  </si>
  <si>
    <t>Tanah Grogot</t>
  </si>
  <si>
    <t>RT0001-RW0002</t>
  </si>
  <si>
    <t>Kelurahan Tanah Grogot</t>
  </si>
  <si>
    <t>RT0005-RW0002</t>
  </si>
  <si>
    <t>RT0006-RW0003</t>
  </si>
  <si>
    <t>RT0010-RW0003</t>
  </si>
  <si>
    <t>RT0003-RW0004</t>
  </si>
  <si>
    <t>RT0005-RW0004</t>
  </si>
  <si>
    <t>RT0007-RW0004</t>
  </si>
  <si>
    <t>RT0011-RW0005</t>
  </si>
  <si>
    <t>RT0014-RW0005</t>
  </si>
  <si>
    <t>Luas Kawasan Tanah Grogot</t>
  </si>
  <si>
    <t>Senaken</t>
  </si>
  <si>
    <t xml:space="preserve"> Desa Senaken</t>
  </si>
  <si>
    <t>Luas Kawasan Senaken</t>
  </si>
  <si>
    <t>Pasir Belengkong</t>
  </si>
  <si>
    <t>Desa Pasir Belengkong</t>
  </si>
  <si>
    <t>Luas Kawasan Pasir Belengkong</t>
  </si>
  <si>
    <t>Batu Engau</t>
  </si>
  <si>
    <t>Desa Batu Engau</t>
  </si>
  <si>
    <t>Kerang</t>
  </si>
  <si>
    <t>RT0005-00000</t>
  </si>
  <si>
    <t>RT0007-00000</t>
  </si>
  <si>
    <t>RT0008-00000</t>
  </si>
  <si>
    <t>Luas Kawasan Batu Engau</t>
  </si>
  <si>
    <t>Muser</t>
  </si>
  <si>
    <t>Desa Muara Samu</t>
  </si>
  <si>
    <t>Luas Kawasan Muser</t>
  </si>
  <si>
    <t>Tanjung Aru</t>
  </si>
  <si>
    <t>Desa Tanjung Harapan</t>
  </si>
  <si>
    <t>Luas Kawasan Tanjung Aru</t>
  </si>
  <si>
    <t>BERAU</t>
  </si>
  <si>
    <t>Sungai Kuyang</t>
  </si>
  <si>
    <t>-</t>
  </si>
  <si>
    <t>Teluk Bayur</t>
  </si>
  <si>
    <t>Rinding</t>
  </si>
  <si>
    <t>Luas Kawasan Sungai Kuyang</t>
  </si>
  <si>
    <t>Kumuh Bantaran Sungai</t>
  </si>
  <si>
    <t>Gunung Tabur</t>
  </si>
  <si>
    <t>Sub Total Bantaran Sungai</t>
  </si>
  <si>
    <t>Sambaliung</t>
  </si>
  <si>
    <t>KUTAI BARAT</t>
  </si>
  <si>
    <t>Barong Tongkok</t>
  </si>
  <si>
    <t>Blok 1</t>
  </si>
  <si>
    <t>Blok 2</t>
  </si>
  <si>
    <t>Blok 3</t>
  </si>
  <si>
    <t>Blok 4</t>
  </si>
  <si>
    <t>Blok 5</t>
  </si>
  <si>
    <t>Blok 6</t>
  </si>
  <si>
    <t>Blok 7</t>
  </si>
  <si>
    <t>Blok 8</t>
  </si>
  <si>
    <t>Blok 9</t>
  </si>
  <si>
    <t>Luas Kawasan Barong Tongkok</t>
  </si>
  <si>
    <t>Simpang Raya</t>
  </si>
  <si>
    <t>Luas Kawasan Simpang Raya</t>
  </si>
  <si>
    <t>Sumber Sari</t>
  </si>
  <si>
    <t>Luas Kawasan Sumber Sari</t>
  </si>
  <si>
    <t>Melak Ilir</t>
  </si>
  <si>
    <t>Melak</t>
  </si>
  <si>
    <t>Luas Kawasan Melak Ilir</t>
  </si>
  <si>
    <t>Melak Ulu</t>
  </si>
  <si>
    <t>Blok 10</t>
  </si>
  <si>
    <t>Blok 11</t>
  </si>
  <si>
    <t>Blok 12</t>
  </si>
  <si>
    <t>Blok 13</t>
  </si>
  <si>
    <t>Luas Kawasan Melak Ulu</t>
  </si>
  <si>
    <t>Sekolaq Darat</t>
  </si>
  <si>
    <t>Luas Kawasan Sekolaq Darat</t>
  </si>
  <si>
    <t>Sekolaq Oday</t>
  </si>
  <si>
    <t>Luas Kawasan Sekolaq Oday</t>
  </si>
  <si>
    <t>Sri Mulyo</t>
  </si>
  <si>
    <t>Luas Kawasan Sri Mulyo</t>
  </si>
  <si>
    <t>Bermai</t>
  </si>
  <si>
    <t>Luas Kawasan Bermai</t>
  </si>
  <si>
    <t>Besiq</t>
  </si>
  <si>
    <t>Luas Kawasan Besiq</t>
  </si>
  <si>
    <t>Damai Kota</t>
  </si>
  <si>
    <t>Luas Kawasan Damai Kota</t>
  </si>
  <si>
    <t>Damai Seberang</t>
  </si>
  <si>
    <t>Luas Kawasan Damai Seberang</t>
  </si>
  <si>
    <t>Sempatin</t>
  </si>
  <si>
    <t>Luas Kawasan Sempatin</t>
  </si>
  <si>
    <t>Linggang Amer</t>
  </si>
  <si>
    <t>Linggang Bigung</t>
  </si>
  <si>
    <t>Luas Kawasan Linggang Amer</t>
  </si>
  <si>
    <t>Bangun Sari</t>
  </si>
  <si>
    <t>Luas Kawasan Bangun Sari</t>
  </si>
  <si>
    <t>Luas Kawasan Linggang Bigung</t>
  </si>
  <si>
    <t>Purwodadi</t>
  </si>
  <si>
    <t>Luas Kawasan Purwodadi</t>
  </si>
  <si>
    <t>Lambing</t>
  </si>
  <si>
    <t>Muara Lawa</t>
  </si>
  <si>
    <t>Luas Kawasan Lambing</t>
  </si>
  <si>
    <t>Luas Kawasan Muara Lawa</t>
  </si>
  <si>
    <t>Cempedas</t>
  </si>
  <si>
    <t>Luas Kawasan Cempedas</t>
  </si>
  <si>
    <t>MAHAKAM ULU</t>
  </si>
  <si>
    <t>Ujoh Bilang</t>
  </si>
  <si>
    <t>Long Bagun</t>
  </si>
  <si>
    <t>Luas Kawasan Kampung Ujoh Bilang</t>
  </si>
  <si>
    <t>Laham</t>
  </si>
  <si>
    <t>Luas Kawasan Kampung Laham</t>
  </si>
  <si>
    <t>Datah Bilang Ilir</t>
  </si>
  <si>
    <t>Long Hubung</t>
  </si>
  <si>
    <t>Luas Kawasan Kampung Datah Bilang Ilir</t>
  </si>
  <si>
    <t>PENAJAM PASER UTARA</t>
  </si>
  <si>
    <t>Gang Buaya dan Pasar Lama</t>
  </si>
  <si>
    <t>Penajam</t>
  </si>
  <si>
    <t>Luas Kawasan Gang Buaya dan Pasar Lama</t>
  </si>
  <si>
    <t>Kerok laut dan Kayu Api</t>
  </si>
  <si>
    <t>Luas Kawasan Kerok Laut dan Kayu Api</t>
  </si>
  <si>
    <t>Tanjung Harapan</t>
  </si>
  <si>
    <t>Maridan</t>
  </si>
  <si>
    <t>Sepaku</t>
  </si>
  <si>
    <t>Luas Kawasan Tanjung Harapan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</si>
</sst>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Times New Roman"/>
      <family val="1"/>
    </font>
    <font>
      <b/>
      <sz val="9"/>
      <name val="Bookman Old Style"/>
      <family val="1"/>
    </font>
    <font>
      <sz val="9"/>
      <name val="Bahnschrift"/>
      <family val="2"/>
    </font>
    <font>
      <b/>
      <sz val="9"/>
      <name val="Bahnschrift"/>
      <family val="2"/>
    </font>
    <font>
      <sz val="11"/>
      <color theme="1"/>
      <name val="Calibri"/>
      <family val="2"/>
      <charset val="1"/>
      <scheme val="minor"/>
    </font>
    <font>
      <sz val="9"/>
      <name val="Bookman Old Style"/>
      <family val="1"/>
    </font>
    <font>
      <b/>
      <sz val="11"/>
      <name val="Bookman Old Style"/>
      <family val="1"/>
    </font>
    <font>
      <sz val="9"/>
      <color rgb="FFFF0000"/>
      <name val="Bahnschrift"/>
      <family val="2"/>
    </font>
    <font>
      <b/>
      <sz val="9"/>
      <color rgb="FFFF0000"/>
      <name val="Bahnschrift"/>
      <family val="2"/>
    </font>
    <font>
      <sz val="9"/>
      <color theme="1"/>
      <name val="Bahnschrift"/>
      <family val="2"/>
    </font>
    <font>
      <b/>
      <sz val="10"/>
      <color theme="0"/>
      <name val="Bookman Old Style"/>
      <family val="1"/>
    </font>
    <font>
      <sz val="9"/>
      <color rgb="FF000000"/>
      <name val="YuGothicUI-Regular"/>
    </font>
  </fonts>
  <fills count="6">
    <fill>
      <patternFill patternType="none"/>
    </fill>
    <fill>
      <patternFill patternType="gray125"/>
    </fill>
    <fill>
      <patternFill patternType="solid">
        <fgColor theme="8"/>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0.8999908444471571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4" fillId="0" borderId="0"/>
    <xf numFmtId="0" fontId="4" fillId="0" borderId="0"/>
    <xf numFmtId="0" fontId="4" fillId="0" borderId="0"/>
    <xf numFmtId="0" fontId="4" fillId="0" borderId="0"/>
  </cellStyleXfs>
  <cellXfs count="74">
    <xf numFmtId="0" fontId="0" fillId="0" borderId="0" xfId="0"/>
    <xf numFmtId="0" fontId="2" fillId="0" borderId="0" xfId="0" applyFont="1" applyAlignment="1">
      <alignment horizontal="left" vertical="top"/>
    </xf>
    <xf numFmtId="0" fontId="1" fillId="2" borderId="1" xfId="0" applyFont="1" applyFill="1" applyBorder="1" applyAlignment="1">
      <alignment horizontal="center" vertical="center" wrapText="1"/>
    </xf>
    <xf numFmtId="0" fontId="3" fillId="0" borderId="0" xfId="0" applyFont="1" applyAlignment="1">
      <alignment horizontal="left" vertical="top"/>
    </xf>
    <xf numFmtId="1" fontId="1" fillId="3" borderId="1" xfId="0" applyNumberFormat="1" applyFont="1" applyFill="1" applyBorder="1" applyAlignment="1">
      <alignment horizontal="center" vertical="center" wrapText="1"/>
    </xf>
    <xf numFmtId="0" fontId="1" fillId="3" borderId="1" xfId="1" applyFont="1" applyFill="1" applyBorder="1" applyAlignment="1">
      <alignment horizontal="center" vertical="center" wrapText="1"/>
    </xf>
    <xf numFmtId="2" fontId="1" fillId="3" borderId="1" xfId="1" applyNumberFormat="1" applyFont="1" applyFill="1" applyBorder="1" applyAlignment="1">
      <alignment horizontal="center" vertical="center"/>
    </xf>
    <xf numFmtId="0" fontId="1" fillId="3" borderId="1" xfId="0" applyFont="1" applyFill="1" applyBorder="1" applyAlignment="1">
      <alignment horizontal="center" vertical="center"/>
    </xf>
    <xf numFmtId="1" fontId="1" fillId="3" borderId="1" xfId="1"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xf>
    <xf numFmtId="1"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2" fontId="5" fillId="0" borderId="1" xfId="1" applyNumberFormat="1" applyFont="1" applyBorder="1" applyAlignment="1">
      <alignment horizontal="center" vertical="center"/>
    </xf>
    <xf numFmtId="2" fontId="5" fillId="0" borderId="1" xfId="2"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quotePrefix="1" applyNumberFormat="1" applyFont="1" applyBorder="1" applyAlignment="1">
      <alignment horizontal="center" vertical="center"/>
    </xf>
    <xf numFmtId="3" fontId="5" fillId="0" borderId="1" xfId="0" applyNumberFormat="1" applyFont="1" applyBorder="1" applyAlignment="1">
      <alignment horizontal="center" vertical="center"/>
    </xf>
    <xf numFmtId="0" fontId="5" fillId="0" borderId="1" xfId="0" quotePrefix="1" applyFont="1" applyBorder="1" applyAlignment="1">
      <alignment horizontal="center" vertical="center"/>
    </xf>
    <xf numFmtId="1" fontId="1" fillId="0" borderId="1" xfId="0" applyNumberFormat="1" applyFont="1" applyBorder="1" applyAlignment="1">
      <alignment horizontal="center" vertical="center" wrapText="1"/>
    </xf>
    <xf numFmtId="0" fontId="1" fillId="0" borderId="1" xfId="1" applyFont="1" applyBorder="1" applyAlignment="1">
      <alignment horizontal="center" vertical="center"/>
    </xf>
    <xf numFmtId="2" fontId="1" fillId="0" borderId="1" xfId="1" applyNumberFormat="1" applyFont="1" applyBorder="1" applyAlignment="1">
      <alignment horizontal="center" vertical="center"/>
    </xf>
    <xf numFmtId="2" fontId="1" fillId="0" borderId="1" xfId="2" applyNumberFormat="1" applyFont="1" applyBorder="1" applyAlignment="1">
      <alignment horizontal="center" vertical="center"/>
    </xf>
    <xf numFmtId="0" fontId="1" fillId="0" borderId="1" xfId="0" applyFont="1" applyBorder="1" applyAlignment="1">
      <alignment horizontal="center" vertical="center"/>
    </xf>
    <xf numFmtId="0" fontId="1" fillId="0" borderId="1" xfId="1" applyFont="1" applyBorder="1" applyAlignment="1">
      <alignment horizontal="center" vertical="center" wrapText="1"/>
    </xf>
    <xf numFmtId="1" fontId="1" fillId="0" borderId="1" xfId="1" applyNumberFormat="1" applyFont="1" applyBorder="1" applyAlignment="1">
      <alignment horizontal="center" vertical="center"/>
    </xf>
    <xf numFmtId="3" fontId="1" fillId="0" borderId="1" xfId="0" applyNumberFormat="1" applyFont="1" applyBorder="1" applyAlignment="1">
      <alignment horizontal="center" vertical="center"/>
    </xf>
    <xf numFmtId="0" fontId="1" fillId="0" borderId="1" xfId="0" quotePrefix="1" applyFont="1" applyBorder="1" applyAlignment="1">
      <alignment horizontal="center" vertical="center"/>
    </xf>
    <xf numFmtId="2" fontId="5" fillId="0" borderId="1" xfId="3" applyNumberFormat="1" applyFont="1" applyBorder="1" applyAlignment="1">
      <alignment horizontal="center" vertical="center"/>
    </xf>
    <xf numFmtId="2" fontId="5" fillId="0" borderId="1" xfId="4" applyNumberFormat="1" applyFont="1" applyBorder="1" applyAlignment="1">
      <alignment horizontal="center" vertical="center"/>
    </xf>
    <xf numFmtId="0" fontId="7" fillId="0" borderId="0" xfId="0" applyFont="1" applyAlignment="1">
      <alignment horizontal="left" vertical="top"/>
    </xf>
    <xf numFmtId="0" fontId="5" fillId="0" borderId="0" xfId="0" applyFont="1" applyAlignment="1">
      <alignment horizontal="left" vertical="top"/>
    </xf>
    <xf numFmtId="0" fontId="5" fillId="0" borderId="1" xfId="1" applyFont="1" applyBorder="1" applyAlignment="1">
      <alignment horizontal="center" vertical="center"/>
    </xf>
    <xf numFmtId="1" fontId="1" fillId="0" borderId="1" xfId="0" applyNumberFormat="1" applyFont="1" applyBorder="1" applyAlignment="1">
      <alignment horizontal="center" vertical="center"/>
    </xf>
    <xf numFmtId="1" fontId="5" fillId="0" borderId="1" xfId="1" applyNumberFormat="1" applyFont="1" applyBorder="1" applyAlignment="1">
      <alignment horizontal="center" vertical="center"/>
    </xf>
    <xf numFmtId="0" fontId="5" fillId="4" borderId="1" xfId="0" applyFont="1" applyFill="1" applyBorder="1" applyAlignment="1">
      <alignment horizontal="center" vertical="center"/>
    </xf>
    <xf numFmtId="0" fontId="5" fillId="4" borderId="1" xfId="0" quotePrefix="1" applyFont="1" applyFill="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8" fillId="0" borderId="0" xfId="0" applyFont="1" applyAlignment="1">
      <alignment horizontal="left" vertical="top"/>
    </xf>
    <xf numFmtId="0" fontId="7" fillId="4" borderId="0" xfId="0" applyFont="1" applyFill="1" applyAlignment="1">
      <alignment horizontal="left" vertical="top"/>
    </xf>
    <xf numFmtId="0" fontId="3" fillId="4" borderId="0" xfId="0" applyFont="1" applyFill="1" applyAlignment="1">
      <alignment horizontal="left" vertical="top"/>
    </xf>
    <xf numFmtId="0" fontId="2" fillId="4" borderId="0" xfId="0" applyFont="1" applyFill="1" applyAlignment="1">
      <alignment horizontal="left" vertical="top"/>
    </xf>
    <xf numFmtId="1" fontId="1" fillId="0" borderId="1" xfId="1" applyNumberFormat="1" applyFont="1" applyBorder="1" applyAlignment="1">
      <alignment horizontal="center" vertical="center" wrapText="1"/>
    </xf>
    <xf numFmtId="0" fontId="5" fillId="0" borderId="1" xfId="2" applyFont="1" applyBorder="1" applyAlignment="1">
      <alignment horizontal="center" vertical="center" wrapText="1"/>
    </xf>
    <xf numFmtId="0" fontId="9" fillId="0" borderId="0" xfId="0" applyFont="1" applyAlignment="1">
      <alignment horizontal="left" vertical="top"/>
    </xf>
    <xf numFmtId="0" fontId="1" fillId="0" borderId="1" xfId="2" applyFont="1" applyBorder="1" applyAlignment="1">
      <alignment horizontal="center" vertical="center"/>
    </xf>
    <xf numFmtId="0" fontId="1" fillId="0" borderId="1" xfId="2" applyFont="1" applyBorder="1" applyAlignment="1">
      <alignment horizontal="center" vertical="center" wrapText="1"/>
    </xf>
    <xf numFmtId="0" fontId="5" fillId="0" borderId="1" xfId="2" applyFont="1" applyBorder="1" applyAlignment="1">
      <alignment horizontal="center" vertical="center"/>
    </xf>
    <xf numFmtId="2" fontId="5" fillId="0" borderId="1" xfId="0" applyNumberFormat="1" applyFont="1" applyBorder="1" applyAlignment="1">
      <alignment horizontal="center" vertical="top"/>
    </xf>
    <xf numFmtId="0" fontId="5" fillId="0" borderId="1" xfId="0" applyFont="1" applyBorder="1" applyAlignment="1">
      <alignment horizontal="center" vertical="top"/>
    </xf>
    <xf numFmtId="0" fontId="5" fillId="4" borderId="1" xfId="2" applyFont="1" applyFill="1" applyBorder="1" applyAlignment="1">
      <alignment horizontal="center" vertical="center" wrapText="1"/>
    </xf>
    <xf numFmtId="2" fontId="5" fillId="4" borderId="1" xfId="0" applyNumberFormat="1" applyFont="1" applyFill="1" applyBorder="1" applyAlignment="1">
      <alignment horizontal="center" vertical="center"/>
    </xf>
    <xf numFmtId="2" fontId="1" fillId="0" borderId="1" xfId="0" applyNumberFormat="1" applyFont="1" applyBorder="1" applyAlignment="1">
      <alignment horizontal="center" vertical="center"/>
    </xf>
    <xf numFmtId="1" fontId="5" fillId="0" borderId="1" xfId="2" applyNumberFormat="1" applyFont="1" applyBorder="1" applyAlignment="1">
      <alignment horizontal="center" vertical="center"/>
    </xf>
    <xf numFmtId="0" fontId="1" fillId="0" borderId="1" xfId="0" applyFont="1" applyBorder="1" applyAlignment="1">
      <alignment horizontal="center" vertical="center" wrapText="1"/>
    </xf>
    <xf numFmtId="1" fontId="10" fillId="5" borderId="1" xfId="0" applyNumberFormat="1" applyFont="1" applyFill="1" applyBorder="1" applyAlignment="1">
      <alignment horizontal="center" vertical="center" wrapText="1"/>
    </xf>
    <xf numFmtId="0" fontId="10" fillId="5" borderId="1" xfId="1" applyFont="1" applyFill="1" applyBorder="1" applyAlignment="1">
      <alignment horizontal="center" vertical="center" wrapText="1"/>
    </xf>
    <xf numFmtId="2" fontId="10" fillId="5" borderId="1" xfId="1" applyNumberFormat="1" applyFont="1" applyFill="1" applyBorder="1" applyAlignment="1">
      <alignment horizontal="center" vertical="center"/>
    </xf>
    <xf numFmtId="0" fontId="10" fillId="5" borderId="1" xfId="0" applyFont="1" applyFill="1" applyBorder="1" applyAlignment="1">
      <alignment horizontal="center" vertical="center"/>
    </xf>
    <xf numFmtId="1" fontId="10" fillId="5" borderId="1" xfId="1"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2" fillId="0" borderId="0" xfId="0" applyFont="1" applyAlignment="1">
      <alignment horizontal="center" vertical="top"/>
    </xf>
    <xf numFmtId="0" fontId="11" fillId="0" borderId="0" xfId="0" applyFont="1" applyAlignment="1">
      <alignment horizontal="left" vertical="center" indent="4"/>
    </xf>
    <xf numFmtId="2" fontId="11" fillId="0" borderId="0" xfId="0" applyNumberFormat="1" applyFont="1" applyAlignment="1">
      <alignment horizontal="left" vertical="center" indent="4"/>
    </xf>
    <xf numFmtId="1" fontId="11" fillId="0" borderId="0" xfId="0" applyNumberFormat="1" applyFont="1" applyAlignment="1">
      <alignment horizontal="left" vertical="center" indent="4"/>
    </xf>
    <xf numFmtId="1" fontId="2" fillId="0" borderId="0" xfId="0" applyNumberFormat="1" applyFont="1" applyAlignment="1">
      <alignment horizontal="left" vertical="top"/>
    </xf>
    <xf numFmtId="0" fontId="2" fillId="0" borderId="0" xfId="0" applyFont="1" applyAlignment="1">
      <alignment horizontal="center" vertical="center"/>
    </xf>
    <xf numFmtId="2" fontId="2" fillId="0" borderId="0" xfId="0" applyNumberFormat="1" applyFont="1" applyAlignment="1">
      <alignment horizontal="left" vertical="top"/>
    </xf>
    <xf numFmtId="2" fontId="5" fillId="0" borderId="2" xfId="2" applyNumberFormat="1" applyFont="1" applyBorder="1" applyAlignment="1">
      <alignment horizontal="center" vertical="center"/>
    </xf>
    <xf numFmtId="2" fontId="5" fillId="0" borderId="4" xfId="2" applyNumberFormat="1" applyFont="1" applyBorder="1" applyAlignment="1">
      <alignment horizontal="center" vertical="center"/>
    </xf>
    <xf numFmtId="2" fontId="5" fillId="0" borderId="3" xfId="2" applyNumberFormat="1" applyFont="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cellXfs>
  <cellStyles count="5">
    <cellStyle name="Normal" xfId="0" builtinId="0"/>
    <cellStyle name="Normal 2" xfId="1" xr:uid="{5304245A-160A-4137-9D98-5C125163BBD0}"/>
    <cellStyle name="Normal 2 2" xfId="2" xr:uid="{D6BD3C56-8850-4698-890B-2EE0D1F3BD72}"/>
    <cellStyle name="Normal 3" xfId="3" xr:uid="{14ABE132-8FD5-43AF-A388-528A32BD6009}"/>
    <cellStyle name="Normal 3 2" xfId="4" xr:uid="{D7CA381B-88BC-42B2-B6BC-F79C8515AE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1A5F-9C37-4F1C-A97D-B2223194FC12}">
  <dimension ref="B1:R680"/>
  <sheetViews>
    <sheetView tabSelected="1" zoomScaleNormal="100" workbookViewId="0">
      <pane xSplit="1" ySplit="3" topLeftCell="B4" activePane="bottomRight" state="frozen"/>
      <selection pane="topRight" activeCell="B1" sqref="B1"/>
      <selection pane="bottomLeft" activeCell="A4" sqref="A4"/>
      <selection pane="bottomRight" activeCell="B2" sqref="B2:B3"/>
    </sheetView>
  </sheetViews>
  <sheetFormatPr defaultColWidth="9.33203125" defaultRowHeight="11.4"/>
  <cols>
    <col min="1" max="1" width="2" style="1" customWidth="1"/>
    <col min="2" max="2" width="5" style="62" customWidth="1"/>
    <col min="3" max="3" width="40.5546875" style="1" customWidth="1"/>
    <col min="4" max="5" width="16.6640625" style="68" customWidth="1"/>
    <col min="6" max="6" width="14.88671875" style="68" customWidth="1"/>
    <col min="7" max="7" width="21.44140625" style="1" customWidth="1"/>
    <col min="8" max="8" width="24.33203125" style="1" customWidth="1"/>
    <col min="9" max="10" width="10" style="66" customWidth="1"/>
    <col min="11" max="12" width="20.109375" style="66" customWidth="1"/>
    <col min="13" max="13" width="6.21875" style="1" customWidth="1"/>
    <col min="14" max="14" width="14.44140625" style="67" customWidth="1"/>
    <col min="15" max="15" width="6.33203125" style="1" customWidth="1"/>
    <col min="16" max="17" width="11.109375" style="1" customWidth="1"/>
    <col min="18" max="18" width="14.5546875" style="1" customWidth="1"/>
    <col min="19" max="16384" width="9.33203125" style="1"/>
  </cols>
  <sheetData>
    <row r="1" spans="2:18" ht="31.2" customHeight="1">
      <c r="B1" s="73" t="s">
        <v>0</v>
      </c>
      <c r="C1" s="73"/>
      <c r="D1" s="73"/>
      <c r="E1" s="73"/>
      <c r="F1" s="73"/>
      <c r="G1" s="73"/>
      <c r="H1" s="73"/>
      <c r="I1" s="73"/>
      <c r="J1" s="73"/>
      <c r="K1" s="73"/>
      <c r="L1" s="73"/>
      <c r="M1" s="73"/>
      <c r="N1" s="73"/>
      <c r="O1" s="73"/>
      <c r="P1" s="73"/>
      <c r="Q1" s="73"/>
      <c r="R1" s="73"/>
    </row>
    <row r="2" spans="2:18" s="3" customFormat="1" ht="12.75" customHeight="1">
      <c r="B2" s="72" t="s">
        <v>1</v>
      </c>
      <c r="C2" s="72" t="s">
        <v>2</v>
      </c>
      <c r="D2" s="72" t="s">
        <v>3</v>
      </c>
      <c r="E2" s="72" t="s">
        <v>4</v>
      </c>
      <c r="F2" s="72" t="s">
        <v>5</v>
      </c>
      <c r="G2" s="72"/>
      <c r="H2" s="72"/>
      <c r="I2" s="72" t="s">
        <v>6</v>
      </c>
      <c r="J2" s="72"/>
      <c r="K2" s="72" t="s">
        <v>7</v>
      </c>
      <c r="L2" s="72"/>
      <c r="M2" s="72" t="s">
        <v>8</v>
      </c>
      <c r="N2" s="72"/>
      <c r="O2" s="72" t="s">
        <v>9</v>
      </c>
      <c r="P2" s="72"/>
      <c r="Q2" s="72" t="s">
        <v>10</v>
      </c>
      <c r="R2" s="72" t="s">
        <v>11</v>
      </c>
    </row>
    <row r="3" spans="2:18" s="3" customFormat="1" ht="52.8" customHeight="1">
      <c r="B3" s="72"/>
      <c r="C3" s="72"/>
      <c r="D3" s="72"/>
      <c r="E3" s="72"/>
      <c r="F3" s="2" t="s">
        <v>12</v>
      </c>
      <c r="G3" s="2" t="s">
        <v>13</v>
      </c>
      <c r="H3" s="2" t="s">
        <v>14</v>
      </c>
      <c r="I3" s="2" t="s">
        <v>15</v>
      </c>
      <c r="J3" s="2" t="s">
        <v>16</v>
      </c>
      <c r="K3" s="2" t="s">
        <v>17</v>
      </c>
      <c r="L3" s="2" t="s">
        <v>18</v>
      </c>
      <c r="M3" s="2" t="s">
        <v>19</v>
      </c>
      <c r="N3" s="2" t="s">
        <v>20</v>
      </c>
      <c r="O3" s="2" t="s">
        <v>19</v>
      </c>
      <c r="P3" s="2" t="s">
        <v>20</v>
      </c>
      <c r="Q3" s="72"/>
      <c r="R3" s="72"/>
    </row>
    <row r="4" spans="2:18" s="3" customFormat="1" ht="5.4" customHeight="1">
      <c r="B4" s="2"/>
      <c r="C4" s="2"/>
      <c r="D4" s="2"/>
      <c r="E4" s="2"/>
      <c r="F4" s="2"/>
      <c r="G4" s="2"/>
      <c r="H4" s="2"/>
      <c r="I4" s="2"/>
      <c r="J4" s="2"/>
      <c r="K4" s="2"/>
      <c r="L4" s="2"/>
      <c r="M4" s="2"/>
      <c r="N4" s="2"/>
      <c r="O4" s="2"/>
      <c r="P4" s="2"/>
      <c r="Q4" s="2"/>
      <c r="R4" s="2"/>
    </row>
    <row r="5" spans="2:18" s="3" customFormat="1" ht="11.4" customHeight="1">
      <c r="B5" s="4"/>
      <c r="C5" s="5" t="s">
        <v>21</v>
      </c>
      <c r="D5" s="6">
        <f>SUM(D10,D17,D19,D29,D31,D42,D54,D57,D59,D67,D69,D77,D80,D86)</f>
        <v>104.69000000000001</v>
      </c>
      <c r="E5" s="6">
        <f>SUM(E10,E17,E19,E29,E31,E42,E54,E57,E59,E67,E69,E77,E80,E86)</f>
        <v>100.70000000000002</v>
      </c>
      <c r="F5" s="6"/>
      <c r="G5" s="7"/>
      <c r="H5" s="5"/>
      <c r="I5" s="8"/>
      <c r="J5" s="9"/>
      <c r="K5" s="9"/>
      <c r="L5" s="9"/>
      <c r="M5" s="7"/>
      <c r="N5" s="7"/>
      <c r="O5" s="7"/>
      <c r="P5" s="7"/>
      <c r="Q5" s="7"/>
      <c r="R5" s="7"/>
    </row>
    <row r="6" spans="2:18" ht="11.4" customHeight="1">
      <c r="B6" s="10">
        <f>IF(C6="","",COUNTA($C$6:C6))</f>
        <v>1</v>
      </c>
      <c r="C6" s="11" t="s">
        <v>22</v>
      </c>
      <c r="D6" s="12">
        <v>1.23</v>
      </c>
      <c r="E6" s="13">
        <v>1.23</v>
      </c>
      <c r="F6" s="14" t="s">
        <v>23</v>
      </c>
      <c r="G6" s="11" t="s">
        <v>24</v>
      </c>
      <c r="H6" s="11" t="s">
        <v>25</v>
      </c>
      <c r="I6" s="15">
        <v>330</v>
      </c>
      <c r="J6" s="15">
        <f>I6/D6</f>
        <v>268.29268292682929</v>
      </c>
      <c r="K6" s="16">
        <v>116906300069129</v>
      </c>
      <c r="L6" s="17">
        <v>-126084605574569</v>
      </c>
      <c r="M6" s="14">
        <v>43</v>
      </c>
      <c r="N6" s="14" t="str">
        <f t="shared" ref="N6:N18" si="0">IF(M6="","",IF(M6&gt;=60,"Kumuh Berat",IF(AND(M6&lt;=59,M6&gt;=38),"Kumuh Sedang",IF(AND(M6&lt;=37,M6&gt;=16),"Kumuh Ringan","Tidak Kumuh"))))</f>
        <v>Kumuh Sedang</v>
      </c>
      <c r="O6" s="14">
        <v>15</v>
      </c>
      <c r="P6" s="14" t="str">
        <f t="shared" ref="P6:P9" si="1">IF(O6="","",IF(O6&gt;=11,"Tinggi",IF(AND(O6&lt;=10,O6&gt;=6),"Sedang",IF(AND(O6&lt;=5,O6&gt;=1),"Rendah","Rendah"))))</f>
        <v>Tinggi</v>
      </c>
      <c r="Q6" s="18" t="s">
        <v>26</v>
      </c>
      <c r="R6" s="14"/>
    </row>
    <row r="7" spans="2:18" ht="31.2" customHeight="1">
      <c r="B7" s="10">
        <f>IF(C7="","",COUNTA($C$6:C7))</f>
        <v>2</v>
      </c>
      <c r="C7" s="11" t="s">
        <v>22</v>
      </c>
      <c r="D7" s="12">
        <v>1.05</v>
      </c>
      <c r="E7" s="13">
        <v>1.05</v>
      </c>
      <c r="F7" s="14" t="s">
        <v>27</v>
      </c>
      <c r="G7" s="11" t="s">
        <v>24</v>
      </c>
      <c r="H7" s="11" t="s">
        <v>25</v>
      </c>
      <c r="I7" s="15">
        <v>339</v>
      </c>
      <c r="J7" s="15">
        <f t="shared" ref="J7:J9" si="2">I7/D7</f>
        <v>322.85714285714283</v>
      </c>
      <c r="K7" s="16">
        <v>11690687237458</v>
      </c>
      <c r="L7" s="17">
        <v>-126156220234535</v>
      </c>
      <c r="M7" s="14">
        <v>33</v>
      </c>
      <c r="N7" s="14" t="str">
        <f t="shared" si="0"/>
        <v>Kumuh Ringan</v>
      </c>
      <c r="O7" s="14">
        <v>15</v>
      </c>
      <c r="P7" s="14" t="str">
        <f t="shared" si="1"/>
        <v>Tinggi</v>
      </c>
      <c r="Q7" s="18" t="s">
        <v>26</v>
      </c>
      <c r="R7" s="14"/>
    </row>
    <row r="8" spans="2:18" ht="21" customHeight="1">
      <c r="B8" s="10">
        <f>IF(C8="","",COUNTA($C$6:C8))</f>
        <v>3</v>
      </c>
      <c r="C8" s="11" t="s">
        <v>22</v>
      </c>
      <c r="D8" s="12">
        <v>0.89</v>
      </c>
      <c r="E8" s="13">
        <v>0.89</v>
      </c>
      <c r="F8" s="14" t="s">
        <v>28</v>
      </c>
      <c r="G8" s="11" t="s">
        <v>24</v>
      </c>
      <c r="H8" s="11" t="s">
        <v>25</v>
      </c>
      <c r="I8" s="15">
        <v>341</v>
      </c>
      <c r="J8" s="15">
        <f t="shared" si="2"/>
        <v>383.14606741573033</v>
      </c>
      <c r="K8" s="16">
        <v>116907617280608</v>
      </c>
      <c r="L8" s="17">
        <v>-126107640697535</v>
      </c>
      <c r="M8" s="14">
        <v>27</v>
      </c>
      <c r="N8" s="14" t="str">
        <f t="shared" si="0"/>
        <v>Kumuh Ringan</v>
      </c>
      <c r="O8" s="14">
        <v>15</v>
      </c>
      <c r="P8" s="14" t="str">
        <f t="shared" si="1"/>
        <v>Tinggi</v>
      </c>
      <c r="Q8" s="18" t="s">
        <v>26</v>
      </c>
      <c r="R8" s="14"/>
    </row>
    <row r="9" spans="2:18" ht="24" customHeight="1">
      <c r="B9" s="10">
        <f>IF(C9="","",COUNTA($C$6:C9))</f>
        <v>4</v>
      </c>
      <c r="C9" s="11" t="s">
        <v>22</v>
      </c>
      <c r="D9" s="12">
        <v>0.64</v>
      </c>
      <c r="E9" s="13">
        <v>0.64</v>
      </c>
      <c r="F9" s="14" t="s">
        <v>29</v>
      </c>
      <c r="G9" s="11" t="s">
        <v>24</v>
      </c>
      <c r="H9" s="11" t="s">
        <v>25</v>
      </c>
      <c r="I9" s="15">
        <v>234</v>
      </c>
      <c r="J9" s="15">
        <f t="shared" si="2"/>
        <v>365.625</v>
      </c>
      <c r="K9" s="16">
        <v>116907652664773</v>
      </c>
      <c r="L9" s="17">
        <v>-126178893706106</v>
      </c>
      <c r="M9" s="14">
        <v>21</v>
      </c>
      <c r="N9" s="14" t="str">
        <f t="shared" si="0"/>
        <v>Kumuh Ringan</v>
      </c>
      <c r="O9" s="14">
        <v>15</v>
      </c>
      <c r="P9" s="14" t="str">
        <f t="shared" si="1"/>
        <v>Tinggi</v>
      </c>
      <c r="Q9" s="18" t="s">
        <v>26</v>
      </c>
      <c r="R9" s="14"/>
    </row>
    <row r="10" spans="2:18" s="3" customFormat="1" ht="24" customHeight="1">
      <c r="B10" s="19"/>
      <c r="C10" s="20" t="s">
        <v>30</v>
      </c>
      <c r="D10" s="21">
        <f>SUM(D6:D9)</f>
        <v>3.8100000000000005</v>
      </c>
      <c r="E10" s="22">
        <f>SUM(E6:E9)</f>
        <v>3.8100000000000005</v>
      </c>
      <c r="F10" s="23"/>
      <c r="G10" s="24"/>
      <c r="H10" s="24"/>
      <c r="I10" s="25"/>
      <c r="J10" s="25"/>
      <c r="K10" s="26"/>
      <c r="L10" s="26"/>
      <c r="M10" s="21"/>
      <c r="N10" s="23"/>
      <c r="O10" s="23"/>
      <c r="P10" s="23"/>
      <c r="Q10" s="27"/>
      <c r="R10" s="23" t="str">
        <f>IF(D10="","",IF(D10&gt;=15,"Pusat",IF(AND(D10&lt;=14.99,D10&gt;=10),"Provinsi",IF(AND(D10&lt;=9.99,D10&gt;=0),"Kota","Kota"))))</f>
        <v>Kota</v>
      </c>
    </row>
    <row r="11" spans="2:18" s="30" customFormat="1" ht="24" customHeight="1">
      <c r="B11" s="10">
        <v>5</v>
      </c>
      <c r="C11" s="11" t="s">
        <v>31</v>
      </c>
      <c r="D11" s="28">
        <v>1.72</v>
      </c>
      <c r="E11" s="29">
        <v>1.72</v>
      </c>
      <c r="F11" s="14" t="s">
        <v>32</v>
      </c>
      <c r="G11" s="11" t="s">
        <v>33</v>
      </c>
      <c r="H11" s="11" t="s">
        <v>34</v>
      </c>
      <c r="I11" s="15">
        <v>160</v>
      </c>
      <c r="J11" s="15">
        <f t="shared" ref="J11:J16" si="3">I11/D11</f>
        <v>93.023255813953483</v>
      </c>
      <c r="K11" s="16">
        <v>116841454736982</v>
      </c>
      <c r="L11" s="17">
        <v>-12597268905214</v>
      </c>
      <c r="M11" s="14">
        <v>23</v>
      </c>
      <c r="N11" s="14" t="str">
        <f t="shared" si="0"/>
        <v>Kumuh Ringan</v>
      </c>
      <c r="O11" s="14">
        <v>11</v>
      </c>
      <c r="P11" s="14" t="str">
        <f t="shared" ref="P11:P16" si="4">IF(O11="","",IF(O11&gt;=11,"Tinggi",IF(AND(O11&lt;=10,O11&gt;=6),"Sedang",IF(AND(O11&lt;=5,O11&gt;=1),"Rendah","Rendah"))))</f>
        <v>Tinggi</v>
      </c>
      <c r="Q11" s="18" t="s">
        <v>26</v>
      </c>
      <c r="R11" s="14"/>
    </row>
    <row r="12" spans="2:18" ht="24" customHeight="1">
      <c r="B12" s="10">
        <v>6</v>
      </c>
      <c r="C12" s="11" t="s">
        <v>31</v>
      </c>
      <c r="D12" s="12">
        <v>1.87</v>
      </c>
      <c r="E12" s="13">
        <v>1.87</v>
      </c>
      <c r="F12" s="14" t="s">
        <v>35</v>
      </c>
      <c r="G12" s="11" t="s">
        <v>33</v>
      </c>
      <c r="H12" s="11" t="s">
        <v>34</v>
      </c>
      <c r="I12" s="15">
        <v>262</v>
      </c>
      <c r="J12" s="15">
        <f t="shared" si="3"/>
        <v>140.10695187165774</v>
      </c>
      <c r="K12" s="16">
        <v>11684236845244</v>
      </c>
      <c r="L12" s="17">
        <v>-125948231295047</v>
      </c>
      <c r="M12" s="14">
        <v>16</v>
      </c>
      <c r="N12" s="14" t="str">
        <f t="shared" si="0"/>
        <v>Kumuh Ringan</v>
      </c>
      <c r="O12" s="14">
        <v>11</v>
      </c>
      <c r="P12" s="14" t="str">
        <f t="shared" si="4"/>
        <v>Tinggi</v>
      </c>
      <c r="Q12" s="18" t="s">
        <v>26</v>
      </c>
      <c r="R12" s="14"/>
    </row>
    <row r="13" spans="2:18" ht="24" customHeight="1">
      <c r="B13" s="10">
        <v>7</v>
      </c>
      <c r="C13" s="11" t="s">
        <v>31</v>
      </c>
      <c r="D13" s="12">
        <v>3.1</v>
      </c>
      <c r="E13" s="13">
        <v>3.1</v>
      </c>
      <c r="F13" s="14" t="s">
        <v>36</v>
      </c>
      <c r="G13" s="11" t="s">
        <v>33</v>
      </c>
      <c r="H13" s="11" t="s">
        <v>34</v>
      </c>
      <c r="I13" s="15">
        <v>288</v>
      </c>
      <c r="J13" s="15">
        <f t="shared" si="3"/>
        <v>92.903225806451616</v>
      </c>
      <c r="K13" s="16">
        <v>116843628566414</v>
      </c>
      <c r="L13" s="17">
        <v>-125988707120601</v>
      </c>
      <c r="M13" s="14">
        <v>20</v>
      </c>
      <c r="N13" s="14" t="str">
        <f t="shared" si="0"/>
        <v>Kumuh Ringan</v>
      </c>
      <c r="O13" s="14">
        <v>11</v>
      </c>
      <c r="P13" s="14" t="str">
        <f t="shared" si="4"/>
        <v>Tinggi</v>
      </c>
      <c r="Q13" s="18" t="s">
        <v>26</v>
      </c>
      <c r="R13" s="14"/>
    </row>
    <row r="14" spans="2:18" ht="24" customHeight="1">
      <c r="B14" s="10">
        <v>8</v>
      </c>
      <c r="C14" s="11" t="s">
        <v>31</v>
      </c>
      <c r="D14" s="12">
        <v>4.58</v>
      </c>
      <c r="E14" s="13">
        <v>4.58</v>
      </c>
      <c r="F14" s="14" t="s">
        <v>37</v>
      </c>
      <c r="G14" s="11" t="s">
        <v>33</v>
      </c>
      <c r="H14" s="11" t="s">
        <v>34</v>
      </c>
      <c r="I14" s="15">
        <v>160</v>
      </c>
      <c r="J14" s="15">
        <f t="shared" si="3"/>
        <v>34.934497816593883</v>
      </c>
      <c r="K14" s="16">
        <v>116844341792692</v>
      </c>
      <c r="L14" s="17">
        <v>-125846295956352</v>
      </c>
      <c r="M14" s="14">
        <v>16</v>
      </c>
      <c r="N14" s="14" t="str">
        <f t="shared" si="0"/>
        <v>Kumuh Ringan</v>
      </c>
      <c r="O14" s="14">
        <v>11</v>
      </c>
      <c r="P14" s="14" t="str">
        <f t="shared" si="4"/>
        <v>Tinggi</v>
      </c>
      <c r="Q14" s="18" t="s">
        <v>26</v>
      </c>
      <c r="R14" s="14"/>
    </row>
    <row r="15" spans="2:18" ht="24" customHeight="1">
      <c r="B15" s="10">
        <v>9</v>
      </c>
      <c r="C15" s="11" t="s">
        <v>31</v>
      </c>
      <c r="D15" s="12">
        <v>2.2400000000000002</v>
      </c>
      <c r="E15" s="13">
        <v>2.2400000000000002</v>
      </c>
      <c r="F15" s="14" t="s">
        <v>38</v>
      </c>
      <c r="G15" s="11" t="s">
        <v>33</v>
      </c>
      <c r="H15" s="11" t="s">
        <v>34</v>
      </c>
      <c r="I15" s="15">
        <v>437</v>
      </c>
      <c r="J15" s="15">
        <f t="shared" si="3"/>
        <v>195.08928571428569</v>
      </c>
      <c r="K15" s="16">
        <v>116840884936417</v>
      </c>
      <c r="L15" s="17">
        <v>-12588925142237</v>
      </c>
      <c r="M15" s="14">
        <v>17</v>
      </c>
      <c r="N15" s="14" t="str">
        <f t="shared" si="0"/>
        <v>Kumuh Ringan</v>
      </c>
      <c r="O15" s="14">
        <v>11</v>
      </c>
      <c r="P15" s="14" t="str">
        <f t="shared" si="4"/>
        <v>Tinggi</v>
      </c>
      <c r="Q15" s="18" t="s">
        <v>26</v>
      </c>
      <c r="R15" s="14"/>
    </row>
    <row r="16" spans="2:18" ht="24" customHeight="1">
      <c r="B16" s="10">
        <v>10</v>
      </c>
      <c r="C16" s="11" t="s">
        <v>31</v>
      </c>
      <c r="D16" s="28">
        <v>5.72</v>
      </c>
      <c r="E16" s="29">
        <v>5.72</v>
      </c>
      <c r="F16" s="14" t="s">
        <v>23</v>
      </c>
      <c r="G16" s="11" t="s">
        <v>33</v>
      </c>
      <c r="H16" s="11" t="s">
        <v>34</v>
      </c>
      <c r="I16" s="15">
        <v>372</v>
      </c>
      <c r="J16" s="15">
        <f t="shared" si="3"/>
        <v>65.03496503496504</v>
      </c>
      <c r="K16" s="16">
        <v>116840332584054</v>
      </c>
      <c r="L16" s="17">
        <v>-125786621094689</v>
      </c>
      <c r="M16" s="14">
        <v>16</v>
      </c>
      <c r="N16" s="14" t="str">
        <f t="shared" si="0"/>
        <v>Kumuh Ringan</v>
      </c>
      <c r="O16" s="14">
        <v>11</v>
      </c>
      <c r="P16" s="14" t="str">
        <f t="shared" si="4"/>
        <v>Tinggi</v>
      </c>
      <c r="Q16" s="18" t="s">
        <v>26</v>
      </c>
      <c r="R16" s="14"/>
    </row>
    <row r="17" spans="2:18" s="3" customFormat="1" ht="24" customHeight="1">
      <c r="B17" s="19"/>
      <c r="C17" s="20" t="s">
        <v>40</v>
      </c>
      <c r="D17" s="21">
        <f>SUM(D11:D16)</f>
        <v>19.23</v>
      </c>
      <c r="E17" s="22">
        <f>SUM(E11:E16)</f>
        <v>19.23</v>
      </c>
      <c r="F17" s="23"/>
      <c r="G17" s="24"/>
      <c r="H17" s="24"/>
      <c r="I17" s="25"/>
      <c r="J17" s="25"/>
      <c r="K17" s="26"/>
      <c r="L17" s="26"/>
      <c r="M17" s="21"/>
      <c r="N17" s="23"/>
      <c r="O17" s="23"/>
      <c r="P17" s="23"/>
      <c r="Q17" s="27"/>
      <c r="R17" s="23" t="str">
        <f>IF(D17="","",IF(D17&gt;=15,"Pusat",IF(AND(D17&lt;=14.99,D17&gt;=10),"Provinsi",IF(AND(D17&lt;=9.99,D17&gt;=0),"Kota","Kota"))))</f>
        <v>Pusat</v>
      </c>
    </row>
    <row r="18" spans="2:18" s="31" customFormat="1" ht="24" customHeight="1">
      <c r="B18" s="10">
        <v>11</v>
      </c>
      <c r="C18" s="11" t="s">
        <v>41</v>
      </c>
      <c r="D18" s="12">
        <v>4.37</v>
      </c>
      <c r="E18" s="13">
        <v>4.37</v>
      </c>
      <c r="F18" s="14" t="s">
        <v>42</v>
      </c>
      <c r="G18" s="11" t="s">
        <v>33</v>
      </c>
      <c r="H18" s="11" t="s">
        <v>34</v>
      </c>
      <c r="I18" s="15">
        <v>165</v>
      </c>
      <c r="J18" s="15">
        <f>I18/D18</f>
        <v>37.757437070938217</v>
      </c>
      <c r="K18" s="16">
        <v>116849021346006</v>
      </c>
      <c r="L18" s="17">
        <v>-125736498502661</v>
      </c>
      <c r="M18" s="14">
        <v>19</v>
      </c>
      <c r="N18" s="14" t="str">
        <f t="shared" si="0"/>
        <v>Kumuh Ringan</v>
      </c>
      <c r="O18" s="14">
        <v>11</v>
      </c>
      <c r="P18" s="14" t="str">
        <f t="shared" ref="P18" si="5">IF(O18="","",IF(O18&gt;=11,"Tinggi",IF(AND(O18&lt;=10,O18&gt;=6),"Sedang",IF(AND(O18&lt;=5,O18&gt;=1),"Rendah","Rendah"))))</f>
        <v>Tinggi</v>
      </c>
      <c r="Q18" s="18" t="s">
        <v>26</v>
      </c>
      <c r="R18" s="14"/>
    </row>
    <row r="19" spans="2:18" s="3" customFormat="1" ht="22.2" customHeight="1">
      <c r="B19" s="19"/>
      <c r="C19" s="20" t="s">
        <v>43</v>
      </c>
      <c r="D19" s="21">
        <f>SUM(D18)</f>
        <v>4.37</v>
      </c>
      <c r="E19" s="22">
        <f>SUM(E18)</f>
        <v>4.37</v>
      </c>
      <c r="F19" s="23"/>
      <c r="G19" s="24"/>
      <c r="H19" s="24"/>
      <c r="I19" s="25"/>
      <c r="J19" s="25"/>
      <c r="K19" s="26"/>
      <c r="L19" s="26"/>
      <c r="M19" s="21"/>
      <c r="N19" s="23"/>
      <c r="O19" s="23"/>
      <c r="P19" s="23"/>
      <c r="Q19" s="27"/>
      <c r="R19" s="23" t="str">
        <f>IF(D19="","",IF(D19&gt;=15,"Pusat",IF(AND(D19&lt;=14.99,D19&gt;=10),"Provinsi",IF(AND(D19&lt;=9.99,D19&gt;=0),"Kota","Kota"))))</f>
        <v>Kota</v>
      </c>
    </row>
    <row r="20" spans="2:18" ht="11.4" customHeight="1">
      <c r="B20" s="10">
        <v>12</v>
      </c>
      <c r="C20" s="32" t="s">
        <v>45</v>
      </c>
      <c r="D20" s="12">
        <v>1.83</v>
      </c>
      <c r="E20" s="13">
        <v>1.83</v>
      </c>
      <c r="F20" s="14" t="s">
        <v>27</v>
      </c>
      <c r="G20" s="11" t="s">
        <v>33</v>
      </c>
      <c r="H20" s="11" t="s">
        <v>34</v>
      </c>
      <c r="I20" s="15">
        <v>292</v>
      </c>
      <c r="J20" s="15">
        <f t="shared" ref="J20:J27" si="6">I20/D20</f>
        <v>159.56284153005464</v>
      </c>
      <c r="K20" s="16">
        <v>116840059525932</v>
      </c>
      <c r="L20" s="17">
        <v>-125634762722905</v>
      </c>
      <c r="M20" s="14">
        <v>18</v>
      </c>
      <c r="N20" s="14" t="str">
        <f t="shared" ref="N20:N53" si="7">IF(M20="","",IF(M20&gt;=60,"Kumuh Berat",IF(AND(M20&lt;=59,M20&gt;=38),"Kumuh Sedang",IF(AND(M20&lt;=37,M20&gt;=16),"Kumuh Ringan","Tidak Kumuh"))))</f>
        <v>Kumuh Ringan</v>
      </c>
      <c r="O20" s="14">
        <v>11</v>
      </c>
      <c r="P20" s="14" t="str">
        <f t="shared" ref="P20:P28" si="8">IF(O20="","",IF(O20&gt;=11,"Tinggi",IF(AND(O20&lt;=10,O20&gt;=6),"Sedang",IF(AND(O20&lt;=5,O20&gt;=1),"Rendah","Rendah"))))</f>
        <v>Tinggi</v>
      </c>
      <c r="Q20" s="18" t="s">
        <v>26</v>
      </c>
      <c r="R20" s="14"/>
    </row>
    <row r="21" spans="2:18" ht="11.4" customHeight="1">
      <c r="B21" s="10">
        <v>13</v>
      </c>
      <c r="C21" s="32" t="s">
        <v>45</v>
      </c>
      <c r="D21" s="12">
        <v>1.17</v>
      </c>
      <c r="E21" s="13">
        <v>1.17</v>
      </c>
      <c r="F21" s="14" t="s">
        <v>28</v>
      </c>
      <c r="G21" s="11" t="s">
        <v>33</v>
      </c>
      <c r="H21" s="11" t="s">
        <v>34</v>
      </c>
      <c r="I21" s="15">
        <v>211</v>
      </c>
      <c r="J21" s="15">
        <f t="shared" si="6"/>
        <v>180.34188034188034</v>
      </c>
      <c r="K21" s="16">
        <v>116839298504975</v>
      </c>
      <c r="L21" s="17">
        <v>-12556733554777</v>
      </c>
      <c r="M21" s="14">
        <v>19</v>
      </c>
      <c r="N21" s="14" t="str">
        <f t="shared" si="7"/>
        <v>Kumuh Ringan</v>
      </c>
      <c r="O21" s="14">
        <v>11</v>
      </c>
      <c r="P21" s="14" t="str">
        <f t="shared" si="8"/>
        <v>Tinggi</v>
      </c>
      <c r="Q21" s="18" t="s">
        <v>26</v>
      </c>
      <c r="R21" s="14"/>
    </row>
    <row r="22" spans="2:18" ht="11.4" customHeight="1">
      <c r="B22" s="10">
        <v>14</v>
      </c>
      <c r="C22" s="32" t="s">
        <v>45</v>
      </c>
      <c r="D22" s="12">
        <v>0.8</v>
      </c>
      <c r="E22" s="13">
        <v>0.8</v>
      </c>
      <c r="F22" s="14" t="s">
        <v>46</v>
      </c>
      <c r="G22" s="11" t="s">
        <v>33</v>
      </c>
      <c r="H22" s="11" t="s">
        <v>34</v>
      </c>
      <c r="I22" s="15">
        <v>382</v>
      </c>
      <c r="J22" s="15">
        <f t="shared" si="6"/>
        <v>477.5</v>
      </c>
      <c r="K22" s="16">
        <v>116840876283159</v>
      </c>
      <c r="L22" s="17">
        <v>-125574733743872</v>
      </c>
      <c r="M22" s="14">
        <v>26</v>
      </c>
      <c r="N22" s="14" t="str">
        <f t="shared" si="7"/>
        <v>Kumuh Ringan</v>
      </c>
      <c r="O22" s="14">
        <v>11</v>
      </c>
      <c r="P22" s="14" t="str">
        <f t="shared" si="8"/>
        <v>Tinggi</v>
      </c>
      <c r="Q22" s="18" t="s">
        <v>26</v>
      </c>
      <c r="R22" s="14"/>
    </row>
    <row r="23" spans="2:18" ht="11.4" customHeight="1">
      <c r="B23" s="10">
        <v>15</v>
      </c>
      <c r="C23" s="32" t="s">
        <v>45</v>
      </c>
      <c r="D23" s="12">
        <v>1.86</v>
      </c>
      <c r="E23" s="13">
        <v>1.86</v>
      </c>
      <c r="F23" s="14" t="s">
        <v>47</v>
      </c>
      <c r="G23" s="11" t="s">
        <v>33</v>
      </c>
      <c r="H23" s="11" t="s">
        <v>34</v>
      </c>
      <c r="I23" s="15">
        <v>158</v>
      </c>
      <c r="J23" s="15">
        <f t="shared" si="6"/>
        <v>84.946236559139777</v>
      </c>
      <c r="K23" s="16">
        <v>116841509778648</v>
      </c>
      <c r="L23" s="17">
        <v>-125601132909861</v>
      </c>
      <c r="M23" s="14">
        <v>16</v>
      </c>
      <c r="N23" s="14" t="str">
        <f t="shared" si="7"/>
        <v>Kumuh Ringan</v>
      </c>
      <c r="O23" s="14">
        <v>11</v>
      </c>
      <c r="P23" s="14" t="str">
        <f t="shared" si="8"/>
        <v>Tinggi</v>
      </c>
      <c r="Q23" s="18" t="s">
        <v>26</v>
      </c>
      <c r="R23" s="14"/>
    </row>
    <row r="24" spans="2:18" s="30" customFormat="1" ht="11.4" customHeight="1">
      <c r="B24" s="10">
        <v>16</v>
      </c>
      <c r="C24" s="32" t="s">
        <v>45</v>
      </c>
      <c r="D24" s="12">
        <v>2.67</v>
      </c>
      <c r="E24" s="13">
        <v>2.67</v>
      </c>
      <c r="F24" s="14" t="s">
        <v>48</v>
      </c>
      <c r="G24" s="11" t="s">
        <v>33</v>
      </c>
      <c r="H24" s="11" t="s">
        <v>34</v>
      </c>
      <c r="I24" s="15">
        <v>355</v>
      </c>
      <c r="J24" s="15">
        <f t="shared" si="6"/>
        <v>132.95880149812734</v>
      </c>
      <c r="K24" s="16">
        <v>116843251862954</v>
      </c>
      <c r="L24" s="17">
        <v>-12559751431247</v>
      </c>
      <c r="M24" s="14">
        <v>19</v>
      </c>
      <c r="N24" s="14" t="str">
        <f t="shared" si="7"/>
        <v>Kumuh Ringan</v>
      </c>
      <c r="O24" s="14">
        <v>11</v>
      </c>
      <c r="P24" s="14" t="str">
        <f t="shared" si="8"/>
        <v>Tinggi</v>
      </c>
      <c r="Q24" s="18" t="s">
        <v>26</v>
      </c>
      <c r="R24" s="14"/>
    </row>
    <row r="25" spans="2:18" ht="11.4" customHeight="1">
      <c r="B25" s="10">
        <v>17</v>
      </c>
      <c r="C25" s="32" t="s">
        <v>45</v>
      </c>
      <c r="D25" s="12">
        <v>1.65</v>
      </c>
      <c r="E25" s="13">
        <v>1.65</v>
      </c>
      <c r="F25" s="14" t="s">
        <v>49</v>
      </c>
      <c r="G25" s="11" t="s">
        <v>33</v>
      </c>
      <c r="H25" s="11" t="s">
        <v>34</v>
      </c>
      <c r="I25" s="15">
        <v>162</v>
      </c>
      <c r="J25" s="15">
        <f t="shared" si="6"/>
        <v>98.181818181818187</v>
      </c>
      <c r="K25" s="16">
        <v>116844081938856</v>
      </c>
      <c r="L25" s="17">
        <v>-125583296655375</v>
      </c>
      <c r="M25" s="14">
        <v>23</v>
      </c>
      <c r="N25" s="14" t="str">
        <f t="shared" si="7"/>
        <v>Kumuh Ringan</v>
      </c>
      <c r="O25" s="14">
        <v>11</v>
      </c>
      <c r="P25" s="14" t="str">
        <f t="shared" si="8"/>
        <v>Tinggi</v>
      </c>
      <c r="Q25" s="18" t="s">
        <v>26</v>
      </c>
      <c r="R25" s="14"/>
    </row>
    <row r="26" spans="2:18" ht="11.4" customHeight="1">
      <c r="B26" s="10">
        <v>18</v>
      </c>
      <c r="C26" s="32" t="s">
        <v>45</v>
      </c>
      <c r="D26" s="12">
        <v>2.94</v>
      </c>
      <c r="E26" s="13">
        <v>2.94</v>
      </c>
      <c r="F26" s="14" t="s">
        <v>50</v>
      </c>
      <c r="G26" s="11" t="s">
        <v>33</v>
      </c>
      <c r="H26" s="11" t="s">
        <v>34</v>
      </c>
      <c r="I26" s="15">
        <v>237</v>
      </c>
      <c r="J26" s="15">
        <f t="shared" si="6"/>
        <v>80.612244897959187</v>
      </c>
      <c r="K26" s="16">
        <v>116845104574386</v>
      </c>
      <c r="L26" s="17">
        <v>-125599840780758</v>
      </c>
      <c r="M26" s="14">
        <v>16</v>
      </c>
      <c r="N26" s="14" t="str">
        <f t="shared" si="7"/>
        <v>Kumuh Ringan</v>
      </c>
      <c r="O26" s="14">
        <v>11</v>
      </c>
      <c r="P26" s="14" t="str">
        <f t="shared" si="8"/>
        <v>Tinggi</v>
      </c>
      <c r="Q26" s="18" t="s">
        <v>26</v>
      </c>
      <c r="R26" s="14"/>
    </row>
    <row r="27" spans="2:18" ht="11.4" customHeight="1">
      <c r="B27" s="10">
        <v>19</v>
      </c>
      <c r="C27" s="32" t="s">
        <v>45</v>
      </c>
      <c r="D27" s="12">
        <v>3.39</v>
      </c>
      <c r="E27" s="13">
        <v>3.39</v>
      </c>
      <c r="F27" s="14" t="s">
        <v>51</v>
      </c>
      <c r="G27" s="11" t="s">
        <v>33</v>
      </c>
      <c r="H27" s="11" t="s">
        <v>34</v>
      </c>
      <c r="I27" s="15">
        <v>326</v>
      </c>
      <c r="J27" s="15">
        <f t="shared" si="6"/>
        <v>96.165191740412979</v>
      </c>
      <c r="K27" s="16">
        <v>116846046700732</v>
      </c>
      <c r="L27" s="17">
        <v>-125700903513825</v>
      </c>
      <c r="M27" s="14">
        <v>18</v>
      </c>
      <c r="N27" s="14" t="str">
        <f t="shared" si="7"/>
        <v>Kumuh Ringan</v>
      </c>
      <c r="O27" s="14">
        <v>11</v>
      </c>
      <c r="P27" s="14" t="str">
        <f t="shared" si="8"/>
        <v>Tinggi</v>
      </c>
      <c r="Q27" s="18" t="s">
        <v>26</v>
      </c>
      <c r="R27" s="14"/>
    </row>
    <row r="28" spans="2:18" ht="11.4" customHeight="1">
      <c r="B28" s="10">
        <v>20</v>
      </c>
      <c r="C28" s="32" t="s">
        <v>45</v>
      </c>
      <c r="D28" s="12">
        <v>1.34</v>
      </c>
      <c r="E28" s="13">
        <v>1.34</v>
      </c>
      <c r="F28" s="14" t="s">
        <v>52</v>
      </c>
      <c r="G28" s="11" t="s">
        <v>33</v>
      </c>
      <c r="H28" s="11" t="s">
        <v>34</v>
      </c>
      <c r="I28" s="15">
        <v>181</v>
      </c>
      <c r="J28" s="15">
        <f>I28/D28</f>
        <v>135.07462686567163</v>
      </c>
      <c r="K28" s="16">
        <v>116842177916746</v>
      </c>
      <c r="L28" s="17">
        <v>-125616743631741</v>
      </c>
      <c r="M28" s="14">
        <v>21</v>
      </c>
      <c r="N28" s="14" t="str">
        <f t="shared" si="7"/>
        <v>Kumuh Ringan</v>
      </c>
      <c r="O28" s="14">
        <v>11</v>
      </c>
      <c r="P28" s="14" t="str">
        <f t="shared" si="8"/>
        <v>Tinggi</v>
      </c>
      <c r="Q28" s="18" t="s">
        <v>26</v>
      </c>
      <c r="R28" s="14"/>
    </row>
    <row r="29" spans="2:18" s="3" customFormat="1" ht="11.4" customHeight="1">
      <c r="B29" s="19"/>
      <c r="C29" s="20" t="s">
        <v>53</v>
      </c>
      <c r="D29" s="21">
        <f>SUM(D20:D28)</f>
        <v>17.649999999999999</v>
      </c>
      <c r="E29" s="22">
        <f>SUM(E20:E28)</f>
        <v>17.649999999999999</v>
      </c>
      <c r="F29" s="23"/>
      <c r="G29" s="24"/>
      <c r="H29" s="24"/>
      <c r="I29" s="25"/>
      <c r="J29" s="25"/>
      <c r="K29" s="26"/>
      <c r="L29" s="26"/>
      <c r="M29" s="23"/>
      <c r="N29" s="23"/>
      <c r="O29" s="23"/>
      <c r="P29" s="23"/>
      <c r="Q29" s="27"/>
      <c r="R29" s="23" t="str">
        <f>IF(D29="","",IF(D29&gt;=15,"Pusat",IF(AND(D29&lt;=14.99,D29&gt;=10),"Provinsi",IF(AND(D29&lt;=9.99,D29&gt;=0),"Kota","Kota"))))</f>
        <v>Pusat</v>
      </c>
    </row>
    <row r="30" spans="2:18" ht="11.4" customHeight="1">
      <c r="B30" s="10">
        <v>21</v>
      </c>
      <c r="C30" s="11" t="s">
        <v>54</v>
      </c>
      <c r="D30" s="12">
        <v>4.53</v>
      </c>
      <c r="E30" s="13">
        <v>4.53</v>
      </c>
      <c r="F30" s="14" t="s">
        <v>55</v>
      </c>
      <c r="G30" s="11" t="s">
        <v>56</v>
      </c>
      <c r="H30" s="11" t="s">
        <v>34</v>
      </c>
      <c r="I30" s="15">
        <v>264</v>
      </c>
      <c r="J30" s="15">
        <f>I30/D30</f>
        <v>58.278145695364238</v>
      </c>
      <c r="K30" s="16">
        <v>116833691585759</v>
      </c>
      <c r="L30" s="17">
        <v>-125275183212378</v>
      </c>
      <c r="M30" s="14">
        <v>21</v>
      </c>
      <c r="N30" s="14" t="str">
        <f t="shared" si="7"/>
        <v>Kumuh Ringan</v>
      </c>
      <c r="O30" s="14">
        <v>11</v>
      </c>
      <c r="P30" s="14" t="str">
        <f t="shared" ref="P30" si="9">IF(O30="","",IF(O30&gt;=11,"Tinggi",IF(AND(O30&lt;=10,O30&gt;=6),"Sedang",IF(AND(O30&lt;=5,O30&gt;=1),"Rendah","Rendah"))))</f>
        <v>Tinggi</v>
      </c>
      <c r="Q30" s="18" t="s">
        <v>26</v>
      </c>
      <c r="R30" s="14"/>
    </row>
    <row r="31" spans="2:18" s="3" customFormat="1" ht="11.4" customHeight="1">
      <c r="B31" s="19"/>
      <c r="C31" s="20" t="s">
        <v>57</v>
      </c>
      <c r="D31" s="21">
        <f>SUM(D30:D30)</f>
        <v>4.53</v>
      </c>
      <c r="E31" s="22">
        <f>SUM(E30:E30)</f>
        <v>4.53</v>
      </c>
      <c r="F31" s="23"/>
      <c r="G31" s="24"/>
      <c r="H31" s="24"/>
      <c r="I31" s="25"/>
      <c r="J31" s="33"/>
      <c r="K31" s="26"/>
      <c r="L31" s="26"/>
      <c r="M31" s="23"/>
      <c r="N31" s="23"/>
      <c r="O31" s="23"/>
      <c r="P31" s="23"/>
      <c r="Q31" s="27"/>
      <c r="R31" s="23" t="str">
        <f>IF(D31="","",IF(D31&gt;=15,"Pusat",IF(AND(D31&lt;=14.99,D31&gt;=10),"Provinsi",IF(AND(D31&lt;=9.99,D31&gt;=0),"Kota","Kota"))))</f>
        <v>Kota</v>
      </c>
    </row>
    <row r="32" spans="2:18" s="3" customFormat="1" ht="11.4" customHeight="1">
      <c r="B32" s="10">
        <v>22</v>
      </c>
      <c r="C32" s="32" t="s">
        <v>58</v>
      </c>
      <c r="D32" s="12">
        <v>1.1200000000000001</v>
      </c>
      <c r="E32" s="13">
        <v>1.1200000000000001</v>
      </c>
      <c r="F32" s="14" t="s">
        <v>59</v>
      </c>
      <c r="G32" s="11" t="s">
        <v>56</v>
      </c>
      <c r="H32" s="11" t="s">
        <v>34</v>
      </c>
      <c r="I32" s="34">
        <v>191</v>
      </c>
      <c r="J32" s="15">
        <f t="shared" ref="J32:J41" si="10">I32/D32</f>
        <v>170.53571428571428</v>
      </c>
      <c r="K32" s="17">
        <v>1168358392321</v>
      </c>
      <c r="L32" s="17">
        <v>-125076917992829</v>
      </c>
      <c r="M32" s="14">
        <v>20</v>
      </c>
      <c r="N32" s="14" t="str">
        <f t="shared" si="7"/>
        <v>Kumuh Ringan</v>
      </c>
      <c r="O32" s="35">
        <v>13</v>
      </c>
      <c r="P32" s="14" t="str">
        <f t="shared" ref="P32:P41" si="11">IF(O32="","",IF(O32&gt;=11,"Tinggi",IF(AND(O32&lt;=10,O32&gt;=6),"Sedang",IF(AND(O32&lt;=5,O32&gt;=1),"Rendah","Rendah"))))</f>
        <v>Tinggi</v>
      </c>
      <c r="Q32" s="36" t="s">
        <v>26</v>
      </c>
      <c r="R32" s="14"/>
    </row>
    <row r="33" spans="2:18" s="3" customFormat="1" ht="11.4" customHeight="1">
      <c r="B33" s="10">
        <v>23</v>
      </c>
      <c r="C33" s="32" t="s">
        <v>58</v>
      </c>
      <c r="D33" s="12">
        <v>2.97</v>
      </c>
      <c r="E33" s="13">
        <v>2.97</v>
      </c>
      <c r="F33" s="14" t="s">
        <v>60</v>
      </c>
      <c r="G33" s="11" t="s">
        <v>56</v>
      </c>
      <c r="H33" s="11" t="s">
        <v>34</v>
      </c>
      <c r="I33" s="34">
        <v>224</v>
      </c>
      <c r="J33" s="15">
        <f t="shared" si="10"/>
        <v>75.420875420875419</v>
      </c>
      <c r="K33" s="17">
        <v>116834614146917</v>
      </c>
      <c r="L33" s="17">
        <v>-124873080700548</v>
      </c>
      <c r="M33" s="14">
        <v>16</v>
      </c>
      <c r="N33" s="14" t="str">
        <f t="shared" si="7"/>
        <v>Kumuh Ringan</v>
      </c>
      <c r="O33" s="35">
        <v>11</v>
      </c>
      <c r="P33" s="14" t="str">
        <f t="shared" si="11"/>
        <v>Tinggi</v>
      </c>
      <c r="Q33" s="36" t="s">
        <v>26</v>
      </c>
      <c r="R33" s="14"/>
    </row>
    <row r="34" spans="2:18" s="3" customFormat="1" ht="11.4" customHeight="1">
      <c r="B34" s="10">
        <v>24</v>
      </c>
      <c r="C34" s="32" t="s">
        <v>58</v>
      </c>
      <c r="D34" s="12">
        <v>1.53</v>
      </c>
      <c r="E34" s="13">
        <v>1.53</v>
      </c>
      <c r="F34" s="14" t="s">
        <v>61</v>
      </c>
      <c r="G34" s="11" t="s">
        <v>56</v>
      </c>
      <c r="H34" s="11" t="s">
        <v>34</v>
      </c>
      <c r="I34" s="34">
        <v>239</v>
      </c>
      <c r="J34" s="15">
        <f t="shared" si="10"/>
        <v>156.20915032679738</v>
      </c>
      <c r="K34" s="17">
        <v>116835592721928</v>
      </c>
      <c r="L34" s="17">
        <v>-124979065163457</v>
      </c>
      <c r="M34" s="14">
        <v>23</v>
      </c>
      <c r="N34" s="14" t="str">
        <f t="shared" si="7"/>
        <v>Kumuh Ringan</v>
      </c>
      <c r="O34" s="35">
        <v>13</v>
      </c>
      <c r="P34" s="14" t="str">
        <f t="shared" si="11"/>
        <v>Tinggi</v>
      </c>
      <c r="Q34" s="36" t="s">
        <v>26</v>
      </c>
      <c r="R34" s="14"/>
    </row>
    <row r="35" spans="2:18" s="3" customFormat="1" ht="11.4" customHeight="1">
      <c r="B35" s="10">
        <v>25</v>
      </c>
      <c r="C35" s="32" t="s">
        <v>58</v>
      </c>
      <c r="D35" s="12">
        <v>2.73</v>
      </c>
      <c r="E35" s="13">
        <v>2.73</v>
      </c>
      <c r="F35" s="14" t="s">
        <v>62</v>
      </c>
      <c r="G35" s="11" t="s">
        <v>56</v>
      </c>
      <c r="H35" s="11" t="s">
        <v>34</v>
      </c>
      <c r="I35" s="34">
        <v>228</v>
      </c>
      <c r="J35" s="15">
        <f t="shared" si="10"/>
        <v>83.516483516483518</v>
      </c>
      <c r="K35" s="17">
        <v>116834592350558</v>
      </c>
      <c r="L35" s="17">
        <v>-125046232334455</v>
      </c>
      <c r="M35" s="14">
        <v>24</v>
      </c>
      <c r="N35" s="14" t="str">
        <f t="shared" si="7"/>
        <v>Kumuh Ringan</v>
      </c>
      <c r="O35" s="35">
        <v>11</v>
      </c>
      <c r="P35" s="14" t="str">
        <f t="shared" si="11"/>
        <v>Tinggi</v>
      </c>
      <c r="Q35" s="36" t="s">
        <v>26</v>
      </c>
      <c r="R35" s="14"/>
    </row>
    <row r="36" spans="2:18" s="3" customFormat="1" ht="11.4" customHeight="1">
      <c r="B36" s="10">
        <v>26</v>
      </c>
      <c r="C36" s="32" t="s">
        <v>58</v>
      </c>
      <c r="D36" s="12">
        <v>1.45</v>
      </c>
      <c r="E36" s="13">
        <v>1.45</v>
      </c>
      <c r="F36" s="14" t="s">
        <v>63</v>
      </c>
      <c r="G36" s="11" t="s">
        <v>56</v>
      </c>
      <c r="H36" s="11" t="s">
        <v>34</v>
      </c>
      <c r="I36" s="34">
        <v>339</v>
      </c>
      <c r="J36" s="15">
        <f t="shared" si="10"/>
        <v>233.79310344827587</v>
      </c>
      <c r="K36" s="17">
        <v>116833481967079</v>
      </c>
      <c r="L36" s="17">
        <v>-124961015968146</v>
      </c>
      <c r="M36" s="14">
        <v>17</v>
      </c>
      <c r="N36" s="14" t="str">
        <f t="shared" si="7"/>
        <v>Kumuh Ringan</v>
      </c>
      <c r="O36" s="35">
        <v>13</v>
      </c>
      <c r="P36" s="14" t="str">
        <f t="shared" si="11"/>
        <v>Tinggi</v>
      </c>
      <c r="Q36" s="36" t="s">
        <v>26</v>
      </c>
      <c r="R36" s="14"/>
    </row>
    <row r="37" spans="2:18" s="3" customFormat="1" ht="11.4" customHeight="1">
      <c r="B37" s="10">
        <v>27</v>
      </c>
      <c r="C37" s="32" t="s">
        <v>58</v>
      </c>
      <c r="D37" s="12">
        <v>0.59</v>
      </c>
      <c r="E37" s="13">
        <v>0.59</v>
      </c>
      <c r="F37" s="14" t="s">
        <v>64</v>
      </c>
      <c r="G37" s="11" t="s">
        <v>56</v>
      </c>
      <c r="H37" s="11" t="s">
        <v>34</v>
      </c>
      <c r="I37" s="34">
        <v>180</v>
      </c>
      <c r="J37" s="15">
        <f t="shared" si="10"/>
        <v>305.08474576271186</v>
      </c>
      <c r="K37" s="17">
        <v>116833745281857</v>
      </c>
      <c r="L37" s="17">
        <v>-125070807896994</v>
      </c>
      <c r="M37" s="14">
        <v>16</v>
      </c>
      <c r="N37" s="14" t="str">
        <f t="shared" si="7"/>
        <v>Kumuh Ringan</v>
      </c>
      <c r="O37" s="35">
        <v>13</v>
      </c>
      <c r="P37" s="14" t="str">
        <f t="shared" si="11"/>
        <v>Tinggi</v>
      </c>
      <c r="Q37" s="36" t="s">
        <v>26</v>
      </c>
      <c r="R37" s="14"/>
    </row>
    <row r="38" spans="2:18" s="3" customFormat="1" ht="11.4" customHeight="1">
      <c r="B38" s="10">
        <v>28</v>
      </c>
      <c r="C38" s="32" t="s">
        <v>58</v>
      </c>
      <c r="D38" s="12">
        <v>0.76</v>
      </c>
      <c r="E38" s="13">
        <v>0.76</v>
      </c>
      <c r="F38" s="14" t="s">
        <v>65</v>
      </c>
      <c r="G38" s="11" t="s">
        <v>56</v>
      </c>
      <c r="H38" s="11" t="s">
        <v>34</v>
      </c>
      <c r="I38" s="34">
        <v>216</v>
      </c>
      <c r="J38" s="15">
        <f t="shared" si="10"/>
        <v>284.21052631578948</v>
      </c>
      <c r="K38" s="17">
        <v>116833446573096</v>
      </c>
      <c r="L38" s="17">
        <v>-125104893362781</v>
      </c>
      <c r="M38" s="14">
        <v>23</v>
      </c>
      <c r="N38" s="14" t="str">
        <f t="shared" si="7"/>
        <v>Kumuh Ringan</v>
      </c>
      <c r="O38" s="35">
        <v>13</v>
      </c>
      <c r="P38" s="14" t="str">
        <f t="shared" si="11"/>
        <v>Tinggi</v>
      </c>
      <c r="Q38" s="36" t="s">
        <v>26</v>
      </c>
      <c r="R38" s="14"/>
    </row>
    <row r="39" spans="2:18" s="3" customFormat="1" ht="11.4" customHeight="1">
      <c r="B39" s="10">
        <v>29</v>
      </c>
      <c r="C39" s="32" t="s">
        <v>58</v>
      </c>
      <c r="D39" s="12">
        <v>1.31</v>
      </c>
      <c r="E39" s="13">
        <v>1.31</v>
      </c>
      <c r="F39" s="14" t="s">
        <v>66</v>
      </c>
      <c r="G39" s="11" t="s">
        <v>56</v>
      </c>
      <c r="H39" s="11" t="s">
        <v>34</v>
      </c>
      <c r="I39" s="34">
        <v>318</v>
      </c>
      <c r="J39" s="15">
        <f t="shared" si="10"/>
        <v>242.74809160305344</v>
      </c>
      <c r="K39" s="17">
        <v>11683266972761</v>
      </c>
      <c r="L39" s="17">
        <v>-125112631160842</v>
      </c>
      <c r="M39" s="14">
        <v>16</v>
      </c>
      <c r="N39" s="14" t="str">
        <f t="shared" si="7"/>
        <v>Kumuh Ringan</v>
      </c>
      <c r="O39" s="35">
        <v>13</v>
      </c>
      <c r="P39" s="14" t="str">
        <f t="shared" si="11"/>
        <v>Tinggi</v>
      </c>
      <c r="Q39" s="36" t="s">
        <v>26</v>
      </c>
      <c r="R39" s="14"/>
    </row>
    <row r="40" spans="2:18" s="3" customFormat="1" ht="11.4" customHeight="1">
      <c r="B40" s="10">
        <v>30</v>
      </c>
      <c r="C40" s="32" t="s">
        <v>58</v>
      </c>
      <c r="D40" s="12">
        <v>1.9</v>
      </c>
      <c r="E40" s="13">
        <v>1.9</v>
      </c>
      <c r="F40" s="14" t="s">
        <v>32</v>
      </c>
      <c r="G40" s="11" t="s">
        <v>56</v>
      </c>
      <c r="H40" s="11" t="s">
        <v>34</v>
      </c>
      <c r="I40" s="34">
        <v>360</v>
      </c>
      <c r="J40" s="15">
        <f t="shared" si="10"/>
        <v>189.47368421052633</v>
      </c>
      <c r="K40" s="17">
        <v>116832401599572</v>
      </c>
      <c r="L40" s="17">
        <v>-125012998293482</v>
      </c>
      <c r="M40" s="14">
        <v>20</v>
      </c>
      <c r="N40" s="14" t="str">
        <f t="shared" si="7"/>
        <v>Kumuh Ringan</v>
      </c>
      <c r="O40" s="35">
        <v>13</v>
      </c>
      <c r="P40" s="14" t="str">
        <f t="shared" si="11"/>
        <v>Tinggi</v>
      </c>
      <c r="Q40" s="36" t="s">
        <v>26</v>
      </c>
      <c r="R40" s="14"/>
    </row>
    <row r="41" spans="2:18" s="3" customFormat="1" ht="11.4" customHeight="1">
      <c r="B41" s="10">
        <v>31</v>
      </c>
      <c r="C41" s="32" t="s">
        <v>58</v>
      </c>
      <c r="D41" s="12">
        <v>1.75</v>
      </c>
      <c r="E41" s="13">
        <v>1.75</v>
      </c>
      <c r="F41" s="14" t="s">
        <v>28</v>
      </c>
      <c r="G41" s="11" t="s">
        <v>56</v>
      </c>
      <c r="H41" s="11" t="s">
        <v>34</v>
      </c>
      <c r="I41" s="34">
        <v>498</v>
      </c>
      <c r="J41" s="15">
        <f t="shared" si="10"/>
        <v>284.57142857142856</v>
      </c>
      <c r="K41" s="17">
        <v>116831606618863</v>
      </c>
      <c r="L41" s="17">
        <v>-124914925440971</v>
      </c>
      <c r="M41" s="14">
        <v>24</v>
      </c>
      <c r="N41" s="14" t="str">
        <f t="shared" si="7"/>
        <v>Kumuh Ringan</v>
      </c>
      <c r="O41" s="35">
        <v>13</v>
      </c>
      <c r="P41" s="14" t="str">
        <f t="shared" si="11"/>
        <v>Tinggi</v>
      </c>
      <c r="Q41" s="36" t="s">
        <v>26</v>
      </c>
      <c r="R41" s="14"/>
    </row>
    <row r="42" spans="2:18" s="3" customFormat="1" ht="11.4" customHeight="1">
      <c r="B42" s="19"/>
      <c r="C42" s="20" t="s">
        <v>67</v>
      </c>
      <c r="D42" s="21">
        <f>SUM(D32:D41)</f>
        <v>16.11</v>
      </c>
      <c r="E42" s="22">
        <f>SUM(E32:E41)</f>
        <v>16.11</v>
      </c>
      <c r="F42" s="23"/>
      <c r="G42" s="24"/>
      <c r="H42" s="24"/>
      <c r="I42" s="25"/>
      <c r="J42" s="33"/>
      <c r="K42" s="26"/>
      <c r="L42" s="26"/>
      <c r="M42" s="23"/>
      <c r="N42" s="23"/>
      <c r="O42" s="23"/>
      <c r="P42" s="23"/>
      <c r="Q42" s="27"/>
      <c r="R42" s="23" t="str">
        <f>IF(D42="","",IF(D42&gt;=15,"Pusat",IF(AND(D42&lt;=14.99,D42&gt;=10),"Provinsi",IF(AND(D42&lt;=9.99,D42&gt;=0),"Kota","Kota"))))</f>
        <v>Pusat</v>
      </c>
    </row>
    <row r="43" spans="2:18" ht="11.4" customHeight="1">
      <c r="B43" s="10">
        <v>32</v>
      </c>
      <c r="C43" s="11" t="s">
        <v>68</v>
      </c>
      <c r="D43" s="37">
        <v>0.59</v>
      </c>
      <c r="E43" s="37">
        <v>0.59</v>
      </c>
      <c r="F43" s="14" t="s">
        <v>36</v>
      </c>
      <c r="G43" s="11" t="s">
        <v>56</v>
      </c>
      <c r="H43" s="11" t="s">
        <v>34</v>
      </c>
      <c r="I43" s="15">
        <v>248</v>
      </c>
      <c r="J43" s="15">
        <f t="shared" ref="J43:J53" si="12">I43/D43</f>
        <v>420.3389830508475</v>
      </c>
      <c r="K43" s="16">
        <v>11683322466389</v>
      </c>
      <c r="L43" s="17">
        <v>-124750997245126</v>
      </c>
      <c r="M43" s="38">
        <v>18</v>
      </c>
      <c r="N43" s="14" t="str">
        <f t="shared" si="7"/>
        <v>Kumuh Ringan</v>
      </c>
      <c r="O43" s="14">
        <v>15</v>
      </c>
      <c r="P43" s="14" t="str">
        <f t="shared" ref="P43:P53" si="13">IF(O43="","",IF(O43&gt;=11,"Tinggi",IF(AND(O43&lt;=10,O43&gt;=6),"Sedang",IF(AND(O43&lt;=5,O43&gt;=1),"Rendah","Rendah"))))</f>
        <v>Tinggi</v>
      </c>
      <c r="Q43" s="18" t="s">
        <v>26</v>
      </c>
      <c r="R43" s="14"/>
    </row>
    <row r="44" spans="2:18" ht="11.4" customHeight="1">
      <c r="B44" s="10">
        <v>33</v>
      </c>
      <c r="C44" s="11" t="s">
        <v>68</v>
      </c>
      <c r="D44" s="37">
        <v>0.7</v>
      </c>
      <c r="E44" s="37">
        <v>0.7</v>
      </c>
      <c r="F44" s="14" t="s">
        <v>69</v>
      </c>
      <c r="G44" s="11" t="s">
        <v>56</v>
      </c>
      <c r="H44" s="11" t="s">
        <v>34</v>
      </c>
      <c r="I44" s="15">
        <v>173</v>
      </c>
      <c r="J44" s="15">
        <f t="shared" si="12"/>
        <v>247.14285714285717</v>
      </c>
      <c r="K44" s="16">
        <v>116833980195023</v>
      </c>
      <c r="L44" s="17">
        <v>-124710723248533</v>
      </c>
      <c r="M44" s="38">
        <v>20</v>
      </c>
      <c r="N44" s="14" t="str">
        <f t="shared" si="7"/>
        <v>Kumuh Ringan</v>
      </c>
      <c r="O44" s="14">
        <v>13</v>
      </c>
      <c r="P44" s="14" t="str">
        <f t="shared" si="13"/>
        <v>Tinggi</v>
      </c>
      <c r="Q44" s="18" t="s">
        <v>26</v>
      </c>
      <c r="R44" s="14"/>
    </row>
    <row r="45" spans="2:18" ht="11.4" customHeight="1">
      <c r="B45" s="10">
        <v>34</v>
      </c>
      <c r="C45" s="11" t="s">
        <v>68</v>
      </c>
      <c r="D45" s="37">
        <v>0.88</v>
      </c>
      <c r="E45" s="37">
        <v>0.88</v>
      </c>
      <c r="F45" s="14" t="s">
        <v>37</v>
      </c>
      <c r="G45" s="11" t="s">
        <v>56</v>
      </c>
      <c r="H45" s="11" t="s">
        <v>34</v>
      </c>
      <c r="I45" s="15">
        <v>341</v>
      </c>
      <c r="J45" s="15">
        <f t="shared" si="12"/>
        <v>387.5</v>
      </c>
      <c r="K45" s="16">
        <v>116833287566926</v>
      </c>
      <c r="L45" s="17">
        <v>-124844385170103</v>
      </c>
      <c r="M45" s="38">
        <v>21</v>
      </c>
      <c r="N45" s="14" t="str">
        <f t="shared" si="7"/>
        <v>Kumuh Ringan</v>
      </c>
      <c r="O45" s="14">
        <v>13</v>
      </c>
      <c r="P45" s="14" t="str">
        <f t="shared" si="13"/>
        <v>Tinggi</v>
      </c>
      <c r="Q45" s="18" t="s">
        <v>26</v>
      </c>
      <c r="R45" s="14"/>
    </row>
    <row r="46" spans="2:18" ht="11.4" customHeight="1">
      <c r="B46" s="10">
        <v>35</v>
      </c>
      <c r="C46" s="11" t="s">
        <v>68</v>
      </c>
      <c r="D46" s="37">
        <v>1.38</v>
      </c>
      <c r="E46" s="37">
        <v>1.38</v>
      </c>
      <c r="F46" s="14" t="s">
        <v>70</v>
      </c>
      <c r="G46" s="11" t="s">
        <v>56</v>
      </c>
      <c r="H46" s="11" t="s">
        <v>34</v>
      </c>
      <c r="I46" s="15">
        <v>172</v>
      </c>
      <c r="J46" s="15">
        <f t="shared" si="12"/>
        <v>124.6376811594203</v>
      </c>
      <c r="K46" s="16">
        <v>116834271407217</v>
      </c>
      <c r="L46" s="17">
        <v>-124764238133235</v>
      </c>
      <c r="M46" s="38">
        <v>21</v>
      </c>
      <c r="N46" s="14" t="str">
        <f t="shared" si="7"/>
        <v>Kumuh Ringan</v>
      </c>
      <c r="O46" s="14">
        <v>11</v>
      </c>
      <c r="P46" s="14" t="str">
        <f t="shared" si="13"/>
        <v>Tinggi</v>
      </c>
      <c r="Q46" s="18" t="s">
        <v>26</v>
      </c>
      <c r="R46" s="14"/>
    </row>
    <row r="47" spans="2:18" ht="11.4" customHeight="1">
      <c r="B47" s="10">
        <v>36</v>
      </c>
      <c r="C47" s="11" t="s">
        <v>68</v>
      </c>
      <c r="D47" s="37">
        <v>0.94</v>
      </c>
      <c r="E47" s="37">
        <v>0.94</v>
      </c>
      <c r="F47" s="14" t="s">
        <v>71</v>
      </c>
      <c r="G47" s="11" t="s">
        <v>56</v>
      </c>
      <c r="H47" s="11" t="s">
        <v>34</v>
      </c>
      <c r="I47" s="15">
        <v>341</v>
      </c>
      <c r="J47" s="15">
        <f t="shared" si="12"/>
        <v>362.76595744680856</v>
      </c>
      <c r="K47" s="16">
        <v>11683270954767</v>
      </c>
      <c r="L47" s="17">
        <v>-124776305859894</v>
      </c>
      <c r="M47" s="38">
        <v>21</v>
      </c>
      <c r="N47" s="14" t="str">
        <f t="shared" si="7"/>
        <v>Kumuh Ringan</v>
      </c>
      <c r="O47" s="14">
        <v>13</v>
      </c>
      <c r="P47" s="14" t="str">
        <f t="shared" si="13"/>
        <v>Tinggi</v>
      </c>
      <c r="Q47" s="18" t="s">
        <v>26</v>
      </c>
      <c r="R47" s="14"/>
    </row>
    <row r="48" spans="2:18" ht="11.4" customHeight="1">
      <c r="B48" s="10">
        <v>37</v>
      </c>
      <c r="C48" s="11" t="s">
        <v>68</v>
      </c>
      <c r="D48" s="37">
        <v>0.85</v>
      </c>
      <c r="E48" s="37">
        <v>0.85</v>
      </c>
      <c r="F48" s="14" t="s">
        <v>23</v>
      </c>
      <c r="G48" s="11" t="s">
        <v>56</v>
      </c>
      <c r="H48" s="11" t="s">
        <v>34</v>
      </c>
      <c r="I48" s="15">
        <v>139</v>
      </c>
      <c r="J48" s="15">
        <f t="shared" si="12"/>
        <v>163.52941176470588</v>
      </c>
      <c r="K48" s="16">
        <v>116831944755786</v>
      </c>
      <c r="L48" s="17">
        <v>-124796109028492</v>
      </c>
      <c r="M48" s="38">
        <v>18</v>
      </c>
      <c r="N48" s="14" t="str">
        <f t="shared" si="7"/>
        <v>Kumuh Ringan</v>
      </c>
      <c r="O48" s="14">
        <v>13</v>
      </c>
      <c r="P48" s="14" t="str">
        <f t="shared" si="13"/>
        <v>Tinggi</v>
      </c>
      <c r="Q48" s="18" t="s">
        <v>26</v>
      </c>
      <c r="R48" s="14"/>
    </row>
    <row r="49" spans="2:18" ht="11.4" customHeight="1">
      <c r="B49" s="10">
        <v>38</v>
      </c>
      <c r="C49" s="11" t="s">
        <v>68</v>
      </c>
      <c r="D49" s="37">
        <v>1.45</v>
      </c>
      <c r="E49" s="37">
        <v>1.45</v>
      </c>
      <c r="F49" s="14" t="s">
        <v>27</v>
      </c>
      <c r="G49" s="11" t="s">
        <v>56</v>
      </c>
      <c r="H49" s="11" t="s">
        <v>34</v>
      </c>
      <c r="I49" s="15">
        <v>482</v>
      </c>
      <c r="J49" s="15">
        <f t="shared" si="12"/>
        <v>332.41379310344831</v>
      </c>
      <c r="K49" s="16">
        <v>116832127679991</v>
      </c>
      <c r="L49" s="17">
        <v>-124876500404794</v>
      </c>
      <c r="M49" s="38">
        <v>21</v>
      </c>
      <c r="N49" s="14" t="str">
        <f t="shared" si="7"/>
        <v>Kumuh Ringan</v>
      </c>
      <c r="O49" s="14">
        <v>13</v>
      </c>
      <c r="P49" s="14" t="str">
        <f t="shared" si="13"/>
        <v>Tinggi</v>
      </c>
      <c r="Q49" s="18" t="s">
        <v>26</v>
      </c>
      <c r="R49" s="14"/>
    </row>
    <row r="50" spans="2:18" ht="11.4" customHeight="1">
      <c r="B50" s="10">
        <v>39</v>
      </c>
      <c r="C50" s="11" t="s">
        <v>68</v>
      </c>
      <c r="D50" s="37">
        <v>1.18</v>
      </c>
      <c r="E50" s="37">
        <v>1.18</v>
      </c>
      <c r="F50" s="14" t="s">
        <v>29</v>
      </c>
      <c r="G50" s="11" t="s">
        <v>56</v>
      </c>
      <c r="H50" s="11" t="s">
        <v>34</v>
      </c>
      <c r="I50" s="15">
        <v>251</v>
      </c>
      <c r="J50" s="15">
        <f t="shared" si="12"/>
        <v>212.71186440677968</v>
      </c>
      <c r="K50" s="16">
        <v>116831336821505</v>
      </c>
      <c r="L50" s="17">
        <v>-124773888987443</v>
      </c>
      <c r="M50" s="38">
        <v>25</v>
      </c>
      <c r="N50" s="14" t="str">
        <f t="shared" si="7"/>
        <v>Kumuh Ringan</v>
      </c>
      <c r="O50" s="14">
        <v>13</v>
      </c>
      <c r="P50" s="14" t="str">
        <f t="shared" si="13"/>
        <v>Tinggi</v>
      </c>
      <c r="Q50" s="18" t="s">
        <v>26</v>
      </c>
      <c r="R50" s="14"/>
    </row>
    <row r="51" spans="2:18" ht="11.4" customHeight="1">
      <c r="B51" s="10">
        <v>40</v>
      </c>
      <c r="C51" s="11" t="s">
        <v>68</v>
      </c>
      <c r="D51" s="37">
        <v>1.42</v>
      </c>
      <c r="E51" s="37">
        <v>1.42</v>
      </c>
      <c r="F51" s="14" t="s">
        <v>46</v>
      </c>
      <c r="G51" s="11" t="s">
        <v>56</v>
      </c>
      <c r="H51" s="11" t="s">
        <v>34</v>
      </c>
      <c r="I51" s="15">
        <v>265</v>
      </c>
      <c r="J51" s="15">
        <f t="shared" si="12"/>
        <v>186.61971830985917</v>
      </c>
      <c r="K51" s="16">
        <v>116832575719818</v>
      </c>
      <c r="L51" s="17">
        <v>-124694980625983</v>
      </c>
      <c r="M51" s="38">
        <v>19</v>
      </c>
      <c r="N51" s="14" t="str">
        <f t="shared" si="7"/>
        <v>Kumuh Ringan</v>
      </c>
      <c r="O51" s="14">
        <v>13</v>
      </c>
      <c r="P51" s="14" t="str">
        <f t="shared" si="13"/>
        <v>Tinggi</v>
      </c>
      <c r="Q51" s="18" t="s">
        <v>26</v>
      </c>
      <c r="R51" s="14"/>
    </row>
    <row r="52" spans="2:18" ht="11.4" customHeight="1">
      <c r="B52" s="10">
        <v>41</v>
      </c>
      <c r="C52" s="11" t="s">
        <v>68</v>
      </c>
      <c r="D52" s="37">
        <v>1.1200000000000001</v>
      </c>
      <c r="E52" s="37">
        <v>1.1200000000000001</v>
      </c>
      <c r="F52" s="14" t="s">
        <v>47</v>
      </c>
      <c r="G52" s="11" t="s">
        <v>56</v>
      </c>
      <c r="H52" s="11" t="s">
        <v>34</v>
      </c>
      <c r="I52" s="15">
        <v>222</v>
      </c>
      <c r="J52" s="15">
        <f t="shared" si="12"/>
        <v>198.21428571428569</v>
      </c>
      <c r="K52" s="16">
        <v>116833838415563</v>
      </c>
      <c r="L52" s="17">
        <v>-124595246358806</v>
      </c>
      <c r="M52" s="38">
        <v>23</v>
      </c>
      <c r="N52" s="14" t="str">
        <f t="shared" si="7"/>
        <v>Kumuh Ringan</v>
      </c>
      <c r="O52" s="14">
        <v>13</v>
      </c>
      <c r="P52" s="14" t="str">
        <f t="shared" si="13"/>
        <v>Tinggi</v>
      </c>
      <c r="Q52" s="18" t="s">
        <v>26</v>
      </c>
      <c r="R52" s="14"/>
    </row>
    <row r="53" spans="2:18" ht="11.4" customHeight="1">
      <c r="B53" s="10">
        <v>42</v>
      </c>
      <c r="C53" s="11" t="s">
        <v>68</v>
      </c>
      <c r="D53" s="37">
        <v>0.88</v>
      </c>
      <c r="E53" s="37">
        <v>0.88</v>
      </c>
      <c r="F53" s="14" t="s">
        <v>72</v>
      </c>
      <c r="G53" s="11" t="s">
        <v>56</v>
      </c>
      <c r="H53" s="11" t="s">
        <v>34</v>
      </c>
      <c r="I53" s="15">
        <v>153</v>
      </c>
      <c r="J53" s="15">
        <f t="shared" si="12"/>
        <v>173.86363636363637</v>
      </c>
      <c r="K53" s="16">
        <v>116833679687404</v>
      </c>
      <c r="L53" s="17">
        <v>-124647288483533</v>
      </c>
      <c r="M53" s="38">
        <v>18</v>
      </c>
      <c r="N53" s="14" t="str">
        <f t="shared" si="7"/>
        <v>Kumuh Ringan</v>
      </c>
      <c r="O53" s="14">
        <v>13</v>
      </c>
      <c r="P53" s="14" t="str">
        <f t="shared" si="13"/>
        <v>Tinggi</v>
      </c>
      <c r="Q53" s="18" t="s">
        <v>26</v>
      </c>
      <c r="R53" s="14"/>
    </row>
    <row r="54" spans="2:18" s="3" customFormat="1" ht="11.4" customHeight="1">
      <c r="B54" s="19"/>
      <c r="C54" s="20" t="s">
        <v>73</v>
      </c>
      <c r="D54" s="21">
        <f>SUM(D43:D53)</f>
        <v>11.390000000000002</v>
      </c>
      <c r="E54" s="22">
        <f>SUM(E43:E53)</f>
        <v>11.390000000000002</v>
      </c>
      <c r="F54" s="23"/>
      <c r="G54" s="24"/>
      <c r="H54" s="24"/>
      <c r="I54" s="25"/>
      <c r="J54" s="33"/>
      <c r="K54" s="26"/>
      <c r="L54" s="26"/>
      <c r="M54" s="23"/>
      <c r="N54" s="23"/>
      <c r="O54" s="23"/>
      <c r="P54" s="23"/>
      <c r="Q54" s="27"/>
      <c r="R54" s="23" t="str">
        <f>IF(D54="","",IF(D54&gt;=15,"Pusat",IF(AND(D54&lt;=14.99,D54&gt;=10),"Provinsi",IF(AND(D54&lt;=9.99,D54&gt;=0),"Kota","Kota"))))</f>
        <v>Provinsi</v>
      </c>
    </row>
    <row r="55" spans="2:18" ht="11.4" customHeight="1">
      <c r="B55" s="10">
        <v>43</v>
      </c>
      <c r="C55" s="11" t="s">
        <v>74</v>
      </c>
      <c r="D55" s="37">
        <v>0.7</v>
      </c>
      <c r="E55" s="37">
        <v>0.7</v>
      </c>
      <c r="F55" s="14" t="s">
        <v>75</v>
      </c>
      <c r="G55" s="11" t="s">
        <v>76</v>
      </c>
      <c r="H55" s="11" t="s">
        <v>34</v>
      </c>
      <c r="I55" s="15">
        <v>122</v>
      </c>
      <c r="J55" s="15">
        <f t="shared" ref="J55:J56" si="14">I55/D55</f>
        <v>174.28571428571431</v>
      </c>
      <c r="K55" s="16">
        <v>116840172286671</v>
      </c>
      <c r="L55" s="17">
        <v>-124570938080051</v>
      </c>
      <c r="M55" s="38">
        <v>26</v>
      </c>
      <c r="N55" s="14" t="str">
        <f t="shared" ref="N55:N56" si="15">IF(M55="","",IF(M55&gt;=60,"Kumuh Berat",IF(AND(M55&lt;=59,M55&gt;=38),"Kumuh Sedang",IF(AND(M55&lt;=37,M55&gt;=16),"Kumuh Ringan","Tidak Kumuh"))))</f>
        <v>Kumuh Ringan</v>
      </c>
      <c r="O55" s="14">
        <v>13</v>
      </c>
      <c r="P55" s="14" t="str">
        <f t="shared" ref="P55:P56" si="16">IF(O55="","",IF(O55&gt;=11,"Tinggi",IF(AND(O55&lt;=10,O55&gt;=6),"Sedang",IF(AND(O55&lt;=5,O55&gt;=1),"Rendah","Rendah"))))</f>
        <v>Tinggi</v>
      </c>
      <c r="Q55" s="18" t="s">
        <v>26</v>
      </c>
      <c r="R55" s="14"/>
    </row>
    <row r="56" spans="2:18" s="3" customFormat="1" ht="11.4" customHeight="1">
      <c r="B56" s="10">
        <v>44</v>
      </c>
      <c r="C56" s="11" t="s">
        <v>74</v>
      </c>
      <c r="D56" s="12">
        <v>0.86</v>
      </c>
      <c r="E56" s="13">
        <v>0.86</v>
      </c>
      <c r="F56" s="14" t="s">
        <v>77</v>
      </c>
      <c r="G56" s="11" t="s">
        <v>76</v>
      </c>
      <c r="H56" s="11" t="s">
        <v>34</v>
      </c>
      <c r="I56" s="34">
        <v>163</v>
      </c>
      <c r="J56" s="15">
        <f t="shared" si="14"/>
        <v>189.53488372093022</v>
      </c>
      <c r="K56" s="16">
        <v>116838068810892</v>
      </c>
      <c r="L56" s="17">
        <v>-124474443031449</v>
      </c>
      <c r="M56" s="14">
        <v>29</v>
      </c>
      <c r="N56" s="14" t="str">
        <f t="shared" si="15"/>
        <v>Kumuh Ringan</v>
      </c>
      <c r="O56" s="14">
        <v>13</v>
      </c>
      <c r="P56" s="14" t="str">
        <f t="shared" si="16"/>
        <v>Tinggi</v>
      </c>
      <c r="Q56" s="18" t="s">
        <v>26</v>
      </c>
      <c r="R56" s="14"/>
    </row>
    <row r="57" spans="2:18" s="3" customFormat="1" ht="11.4" customHeight="1">
      <c r="B57" s="19"/>
      <c r="C57" s="20" t="s">
        <v>78</v>
      </c>
      <c r="D57" s="21">
        <f>SUM(D55:D56)</f>
        <v>1.56</v>
      </c>
      <c r="E57" s="22">
        <f>SUM(E55:E56)</f>
        <v>1.56</v>
      </c>
      <c r="F57" s="23"/>
      <c r="G57" s="24"/>
      <c r="H57" s="24"/>
      <c r="I57" s="25"/>
      <c r="J57" s="33"/>
      <c r="K57" s="26"/>
      <c r="L57" s="26"/>
      <c r="M57" s="23"/>
      <c r="N57" s="23"/>
      <c r="O57" s="23"/>
      <c r="P57" s="23"/>
      <c r="Q57" s="27"/>
      <c r="R57" s="23" t="str">
        <f>IF(D57="","",IF(D57&gt;=15,"Pusat",IF(AND(D57&lt;=14.99,D57&gt;=10),"Provinsi",IF(AND(D57&lt;=9.99,D57&gt;=0),"Kota","Kota"))))</f>
        <v>Kota</v>
      </c>
    </row>
    <row r="58" spans="2:18" s="39" customFormat="1" ht="11.4" customHeight="1">
      <c r="B58" s="10">
        <v>7</v>
      </c>
      <c r="C58" s="11" t="s">
        <v>79</v>
      </c>
      <c r="D58" s="12">
        <v>0.57999999999999996</v>
      </c>
      <c r="E58" s="13">
        <v>0.57999999999999996</v>
      </c>
      <c r="F58" s="14" t="s">
        <v>80</v>
      </c>
      <c r="G58" s="11" t="s">
        <v>76</v>
      </c>
      <c r="H58" s="11" t="s">
        <v>34</v>
      </c>
      <c r="I58" s="34">
        <v>233</v>
      </c>
      <c r="J58" s="15">
        <f>I58/D58</f>
        <v>401.72413793103453</v>
      </c>
      <c r="K58" s="16">
        <v>116838580405044</v>
      </c>
      <c r="L58" s="17">
        <v>-124230792076251</v>
      </c>
      <c r="M58" s="38">
        <v>27</v>
      </c>
      <c r="N58" s="14" t="str">
        <f t="shared" ref="N58:N85" si="17">IF(M58="","",IF(M58&gt;=60,"Kumuh Berat",IF(AND(M58&lt;=59,M58&gt;=38),"Kumuh Sedang",IF(AND(M58&lt;=37,M58&gt;=16),"Kumuh Ringan","Tidak Kumuh"))))</f>
        <v>Kumuh Ringan</v>
      </c>
      <c r="O58" s="14">
        <v>15</v>
      </c>
      <c r="P58" s="14" t="str">
        <f t="shared" ref="P58" si="18">IF(O58="","",IF(O58&gt;=11,"Tinggi",IF(AND(O58&lt;=10,O58&gt;=6),"Sedang",IF(AND(O58&lt;=5,O58&gt;=1),"Rendah","Rendah"))))</f>
        <v>Tinggi</v>
      </c>
      <c r="Q58" s="18" t="s">
        <v>26</v>
      </c>
      <c r="R58" s="14"/>
    </row>
    <row r="59" spans="2:18" s="3" customFormat="1" ht="11.4" customHeight="1">
      <c r="B59" s="19"/>
      <c r="C59" s="20" t="s">
        <v>81</v>
      </c>
      <c r="D59" s="21">
        <f>SUM(D58:D58)</f>
        <v>0.57999999999999996</v>
      </c>
      <c r="E59" s="22">
        <f>SUM(E58:E58)</f>
        <v>0.57999999999999996</v>
      </c>
      <c r="F59" s="23"/>
      <c r="G59" s="24"/>
      <c r="H59" s="24"/>
      <c r="I59" s="25"/>
      <c r="J59" s="33"/>
      <c r="K59" s="26"/>
      <c r="L59" s="26"/>
      <c r="M59" s="23"/>
      <c r="N59" s="23"/>
      <c r="O59" s="23"/>
      <c r="P59" s="23"/>
      <c r="Q59" s="27"/>
      <c r="R59" s="23" t="str">
        <f>IF(D59="","",IF(D59&gt;=15,"Pusat",IF(AND(D59&lt;=14.99,D59&gt;=10),"Provinsi",IF(AND(D59&lt;=9.99,D59&gt;=0),"Kota","Kota"))))</f>
        <v>Kota</v>
      </c>
    </row>
    <row r="60" spans="2:18" s="3" customFormat="1" ht="11.4" customHeight="1">
      <c r="B60" s="10">
        <v>46</v>
      </c>
      <c r="C60" s="32" t="s">
        <v>82</v>
      </c>
      <c r="D60" s="12">
        <v>0.93</v>
      </c>
      <c r="E60" s="13">
        <v>0.93</v>
      </c>
      <c r="F60" s="14" t="s">
        <v>51</v>
      </c>
      <c r="G60" s="11" t="s">
        <v>83</v>
      </c>
      <c r="H60" s="11" t="s">
        <v>84</v>
      </c>
      <c r="I60" s="34">
        <v>221</v>
      </c>
      <c r="J60" s="15">
        <f t="shared" ref="J60:J66" si="19">I60/D60</f>
        <v>237.63440860215053</v>
      </c>
      <c r="K60" s="16">
        <v>11684341098666</v>
      </c>
      <c r="L60" s="17">
        <v>-127661123564732</v>
      </c>
      <c r="M60" s="14">
        <v>16</v>
      </c>
      <c r="N60" s="14" t="str">
        <f t="shared" si="17"/>
        <v>Kumuh Ringan</v>
      </c>
      <c r="O60" s="14">
        <v>13</v>
      </c>
      <c r="P60" s="14" t="str">
        <f t="shared" ref="P60:P66" si="20">IF(O60="","",IF(O60&gt;=11,"Tinggi",IF(AND(O60&lt;=10,O60&gt;=6),"Sedang",IF(AND(O60&lt;=5,O60&gt;=1),"Rendah","Rendah"))))</f>
        <v>Tinggi</v>
      </c>
      <c r="Q60" s="18" t="s">
        <v>85</v>
      </c>
      <c r="R60" s="14"/>
    </row>
    <row r="61" spans="2:18" s="3" customFormat="1" ht="11.4" customHeight="1">
      <c r="B61" s="10">
        <v>47</v>
      </c>
      <c r="C61" s="32" t="s">
        <v>82</v>
      </c>
      <c r="D61" s="12">
        <v>1.51</v>
      </c>
      <c r="E61" s="13">
        <v>1.51</v>
      </c>
      <c r="F61" s="14" t="s">
        <v>86</v>
      </c>
      <c r="G61" s="11" t="s">
        <v>83</v>
      </c>
      <c r="H61" s="11" t="s">
        <v>84</v>
      </c>
      <c r="I61" s="34">
        <v>486</v>
      </c>
      <c r="J61" s="15">
        <f t="shared" si="19"/>
        <v>321.85430463576159</v>
      </c>
      <c r="K61" s="16">
        <v>11684435689103</v>
      </c>
      <c r="L61" s="17">
        <v>-127688834812731</v>
      </c>
      <c r="M61" s="14">
        <v>33</v>
      </c>
      <c r="N61" s="14" t="str">
        <f t="shared" si="17"/>
        <v>Kumuh Ringan</v>
      </c>
      <c r="O61" s="14">
        <v>13</v>
      </c>
      <c r="P61" s="14" t="str">
        <f t="shared" si="20"/>
        <v>Tinggi</v>
      </c>
      <c r="Q61" s="18" t="s">
        <v>85</v>
      </c>
      <c r="R61" s="14"/>
    </row>
    <row r="62" spans="2:18" s="3" customFormat="1" ht="11.4" customHeight="1">
      <c r="B62" s="10">
        <v>48</v>
      </c>
      <c r="C62" s="32" t="s">
        <v>82</v>
      </c>
      <c r="D62" s="12">
        <v>1.81</v>
      </c>
      <c r="E62" s="13">
        <v>1.81</v>
      </c>
      <c r="F62" s="14" t="s">
        <v>87</v>
      </c>
      <c r="G62" s="11" t="s">
        <v>83</v>
      </c>
      <c r="H62" s="11" t="s">
        <v>84</v>
      </c>
      <c r="I62" s="34">
        <v>433</v>
      </c>
      <c r="J62" s="15">
        <f t="shared" si="19"/>
        <v>239.22651933701655</v>
      </c>
      <c r="K62" s="16">
        <v>116845151598093</v>
      </c>
      <c r="L62" s="17">
        <v>-127672369046874</v>
      </c>
      <c r="M62" s="14">
        <v>16</v>
      </c>
      <c r="N62" s="14" t="str">
        <f t="shared" si="17"/>
        <v>Kumuh Ringan</v>
      </c>
      <c r="O62" s="14">
        <v>13</v>
      </c>
      <c r="P62" s="14" t="str">
        <f t="shared" si="20"/>
        <v>Tinggi</v>
      </c>
      <c r="Q62" s="18" t="s">
        <v>85</v>
      </c>
      <c r="R62" s="14"/>
    </row>
    <row r="63" spans="2:18" s="3" customFormat="1" ht="11.4" customHeight="1">
      <c r="B63" s="10">
        <v>49</v>
      </c>
      <c r="C63" s="32" t="s">
        <v>82</v>
      </c>
      <c r="D63" s="12">
        <v>1.41</v>
      </c>
      <c r="E63" s="13">
        <v>1.41</v>
      </c>
      <c r="F63" s="14" t="s">
        <v>88</v>
      </c>
      <c r="G63" s="11" t="s">
        <v>83</v>
      </c>
      <c r="H63" s="11" t="s">
        <v>84</v>
      </c>
      <c r="I63" s="34">
        <v>451</v>
      </c>
      <c r="J63" s="15">
        <f t="shared" si="19"/>
        <v>319.8581560283688</v>
      </c>
      <c r="K63" s="16">
        <v>116845927999776</v>
      </c>
      <c r="L63" s="17">
        <v>-127641534899187</v>
      </c>
      <c r="M63" s="14">
        <v>29</v>
      </c>
      <c r="N63" s="14" t="str">
        <f t="shared" si="17"/>
        <v>Kumuh Ringan</v>
      </c>
      <c r="O63" s="14">
        <v>13</v>
      </c>
      <c r="P63" s="14" t="str">
        <f t="shared" si="20"/>
        <v>Tinggi</v>
      </c>
      <c r="Q63" s="18" t="s">
        <v>85</v>
      </c>
      <c r="R63" s="14"/>
    </row>
    <row r="64" spans="2:18" s="3" customFormat="1" ht="11.4" customHeight="1">
      <c r="B64" s="10">
        <v>50</v>
      </c>
      <c r="C64" s="32" t="s">
        <v>82</v>
      </c>
      <c r="D64" s="12">
        <v>1.43</v>
      </c>
      <c r="E64" s="13">
        <v>1.43</v>
      </c>
      <c r="F64" s="14" t="s">
        <v>52</v>
      </c>
      <c r="G64" s="11" t="s">
        <v>83</v>
      </c>
      <c r="H64" s="11" t="s">
        <v>84</v>
      </c>
      <c r="I64" s="34">
        <v>211</v>
      </c>
      <c r="J64" s="15">
        <f t="shared" si="19"/>
        <v>147.55244755244755</v>
      </c>
      <c r="K64" s="16">
        <v>116846625361727</v>
      </c>
      <c r="L64" s="17">
        <v>-127599541363471</v>
      </c>
      <c r="M64" s="14">
        <v>28</v>
      </c>
      <c r="N64" s="14" t="str">
        <f t="shared" si="17"/>
        <v>Kumuh Ringan</v>
      </c>
      <c r="O64" s="14">
        <v>13</v>
      </c>
      <c r="P64" s="14" t="str">
        <f t="shared" si="20"/>
        <v>Tinggi</v>
      </c>
      <c r="Q64" s="18" t="s">
        <v>85</v>
      </c>
      <c r="R64" s="14"/>
    </row>
    <row r="65" spans="2:18" s="3" customFormat="1" ht="11.4" customHeight="1">
      <c r="B65" s="10">
        <v>51</v>
      </c>
      <c r="C65" s="32" t="s">
        <v>82</v>
      </c>
      <c r="D65" s="12">
        <v>1.57</v>
      </c>
      <c r="E65" s="13">
        <v>1.57</v>
      </c>
      <c r="F65" s="14" t="s">
        <v>89</v>
      </c>
      <c r="G65" s="11" t="s">
        <v>83</v>
      </c>
      <c r="H65" s="11" t="s">
        <v>84</v>
      </c>
      <c r="I65" s="34">
        <v>309</v>
      </c>
      <c r="J65" s="15">
        <f t="shared" si="19"/>
        <v>196.81528662420382</v>
      </c>
      <c r="K65" s="16">
        <v>116847667382282</v>
      </c>
      <c r="L65" s="17">
        <v>-127579297434037</v>
      </c>
      <c r="M65" s="14">
        <v>28</v>
      </c>
      <c r="N65" s="14" t="str">
        <f t="shared" si="17"/>
        <v>Kumuh Ringan</v>
      </c>
      <c r="O65" s="14">
        <v>13</v>
      </c>
      <c r="P65" s="14" t="str">
        <f t="shared" si="20"/>
        <v>Tinggi</v>
      </c>
      <c r="Q65" s="18" t="s">
        <v>85</v>
      </c>
      <c r="R65" s="14"/>
    </row>
    <row r="66" spans="2:18" s="3" customFormat="1" ht="11.4" customHeight="1">
      <c r="B66" s="10">
        <v>52</v>
      </c>
      <c r="C66" s="32" t="s">
        <v>82</v>
      </c>
      <c r="D66" s="12">
        <v>1.73</v>
      </c>
      <c r="E66" s="13">
        <v>1.73</v>
      </c>
      <c r="F66" s="14" t="s">
        <v>90</v>
      </c>
      <c r="G66" s="11" t="s">
        <v>83</v>
      </c>
      <c r="H66" s="11" t="s">
        <v>84</v>
      </c>
      <c r="I66" s="34">
        <v>393</v>
      </c>
      <c r="J66" s="15">
        <f t="shared" si="19"/>
        <v>227.16763005780348</v>
      </c>
      <c r="K66" s="16">
        <v>116842930990158</v>
      </c>
      <c r="L66" s="17">
        <v>-127712093877389</v>
      </c>
      <c r="M66" s="14">
        <v>16</v>
      </c>
      <c r="N66" s="14" t="str">
        <f t="shared" si="17"/>
        <v>Kumuh Ringan</v>
      </c>
      <c r="O66" s="14">
        <v>13</v>
      </c>
      <c r="P66" s="14" t="str">
        <f t="shared" si="20"/>
        <v>Tinggi</v>
      </c>
      <c r="Q66" s="18" t="s">
        <v>85</v>
      </c>
      <c r="R66" s="14"/>
    </row>
    <row r="67" spans="2:18" s="3" customFormat="1" ht="11.4" customHeight="1">
      <c r="B67" s="19"/>
      <c r="C67" s="20" t="s">
        <v>91</v>
      </c>
      <c r="D67" s="21">
        <f>SUM(D60:D66)</f>
        <v>10.39</v>
      </c>
      <c r="E67" s="22">
        <f>SUM(E60:E66)</f>
        <v>10.39</v>
      </c>
      <c r="F67" s="23"/>
      <c r="G67" s="24"/>
      <c r="H67" s="24"/>
      <c r="I67" s="25"/>
      <c r="J67" s="33"/>
      <c r="K67" s="26"/>
      <c r="L67" s="26"/>
      <c r="M67" s="23"/>
      <c r="N67" s="23"/>
      <c r="O67" s="23"/>
      <c r="P67" s="23"/>
      <c r="Q67" s="27"/>
      <c r="R67" s="23" t="str">
        <f>IF(D67="","",IF(D67&gt;=15,"Pusat",IF(AND(D67&lt;=14.99,D67&gt;=10),"Provinsi",IF(AND(D67&lt;=9.99,D67&gt;=0),"Kota","Kota"))))</f>
        <v>Provinsi</v>
      </c>
    </row>
    <row r="68" spans="2:18" s="40" customFormat="1" ht="11.4" customHeight="1">
      <c r="B68" s="10">
        <v>53</v>
      </c>
      <c r="C68" s="32" t="s">
        <v>92</v>
      </c>
      <c r="D68" s="12">
        <v>3.99</v>
      </c>
      <c r="E68" s="13">
        <v>0</v>
      </c>
      <c r="F68" s="14" t="s">
        <v>55</v>
      </c>
      <c r="G68" s="11" t="s">
        <v>93</v>
      </c>
      <c r="H68" s="11" t="s">
        <v>84</v>
      </c>
      <c r="I68" s="34">
        <v>456</v>
      </c>
      <c r="J68" s="15">
        <f>I68/D68</f>
        <v>114.28571428571428</v>
      </c>
      <c r="K68" s="17">
        <v>116834271407217</v>
      </c>
      <c r="L68" s="17">
        <v>-124764238133235</v>
      </c>
      <c r="M68" s="14">
        <v>0</v>
      </c>
      <c r="N68" s="14" t="str">
        <f t="shared" si="17"/>
        <v>Tidak Kumuh</v>
      </c>
      <c r="O68" s="14">
        <v>11</v>
      </c>
      <c r="P68" s="14" t="str">
        <f t="shared" ref="P68" si="21">IF(O68="","",IF(O68&gt;=11,"Tinggi",IF(AND(O68&lt;=10,O68&gt;=6),"Sedang",IF(AND(O68&lt;=5,O68&gt;=1),"Rendah","Rendah"))))</f>
        <v>Tinggi</v>
      </c>
      <c r="Q68" s="18" t="s">
        <v>85</v>
      </c>
      <c r="R68" s="14"/>
    </row>
    <row r="69" spans="2:18" s="3" customFormat="1" ht="11.4" customHeight="1">
      <c r="B69" s="19"/>
      <c r="C69" s="20" t="s">
        <v>94</v>
      </c>
      <c r="D69" s="21">
        <f>SUM(D68)</f>
        <v>3.99</v>
      </c>
      <c r="E69" s="22">
        <f>SUM(E68)</f>
        <v>0</v>
      </c>
      <c r="F69" s="23"/>
      <c r="G69" s="24"/>
      <c r="H69" s="24"/>
      <c r="I69" s="25"/>
      <c r="J69" s="33"/>
      <c r="K69" s="26"/>
      <c r="L69" s="26"/>
      <c r="M69" s="23"/>
      <c r="N69" s="23"/>
      <c r="O69" s="23"/>
      <c r="P69" s="23"/>
      <c r="Q69" s="27"/>
      <c r="R69" s="23" t="str">
        <f>IF(D69="","",IF(D69&gt;=15,"Pusat",IF(AND(D69&lt;=14.99,D69&gt;=10),"Provinsi",IF(AND(D69&lt;=9.99,D69&gt;=0),"Kota","Kota"))))</f>
        <v>Kota</v>
      </c>
    </row>
    <row r="70" spans="2:18" s="41" customFormat="1" ht="11.4" customHeight="1">
      <c r="B70" s="10">
        <v>54</v>
      </c>
      <c r="C70" s="32" t="s">
        <v>95</v>
      </c>
      <c r="D70" s="12">
        <v>0.41</v>
      </c>
      <c r="E70" s="13">
        <v>0.41</v>
      </c>
      <c r="F70" s="14" t="s">
        <v>96</v>
      </c>
      <c r="G70" s="11" t="s">
        <v>97</v>
      </c>
      <c r="H70" s="11" t="s">
        <v>98</v>
      </c>
      <c r="I70" s="34">
        <v>282</v>
      </c>
      <c r="J70" s="15">
        <f t="shared" ref="J70:J76" si="22">I70/D70</f>
        <v>687.80487804878055</v>
      </c>
      <c r="K70" s="17">
        <v>11682999187588</v>
      </c>
      <c r="L70" s="17">
        <v>-12396738167683</v>
      </c>
      <c r="M70" s="14">
        <v>18</v>
      </c>
      <c r="N70" s="14" t="str">
        <f t="shared" si="17"/>
        <v>Kumuh Ringan</v>
      </c>
      <c r="O70" s="14">
        <v>15</v>
      </c>
      <c r="P70" s="14" t="str">
        <f t="shared" ref="P70:P76" si="23">IF(O70="","",IF(O70&gt;=11,"Tinggi",IF(AND(O70&lt;=10,O70&gt;=6),"Sedang",IF(AND(O70&lt;=5,O70&gt;=1),"Rendah","Rendah"))))</f>
        <v>Tinggi</v>
      </c>
      <c r="Q70" s="18" t="s">
        <v>85</v>
      </c>
      <c r="R70" s="14"/>
    </row>
    <row r="71" spans="2:18" s="41" customFormat="1" ht="11.4" customHeight="1">
      <c r="B71" s="10">
        <v>55</v>
      </c>
      <c r="C71" s="32" t="s">
        <v>95</v>
      </c>
      <c r="D71" s="12">
        <v>0.49</v>
      </c>
      <c r="E71" s="13">
        <v>0.49</v>
      </c>
      <c r="F71" s="14" t="s">
        <v>80</v>
      </c>
      <c r="G71" s="11" t="s">
        <v>97</v>
      </c>
      <c r="H71" s="11" t="s">
        <v>98</v>
      </c>
      <c r="I71" s="34">
        <v>226</v>
      </c>
      <c r="J71" s="15">
        <f t="shared" si="22"/>
        <v>461.22448979591837</v>
      </c>
      <c r="K71" s="17">
        <v>116830524947894</v>
      </c>
      <c r="L71" s="17">
        <v>-1239801502529</v>
      </c>
      <c r="M71" s="14">
        <v>18</v>
      </c>
      <c r="N71" s="14" t="str">
        <f t="shared" si="17"/>
        <v>Kumuh Ringan</v>
      </c>
      <c r="O71" s="14">
        <v>15</v>
      </c>
      <c r="P71" s="14" t="str">
        <f t="shared" si="23"/>
        <v>Tinggi</v>
      </c>
      <c r="Q71" s="18" t="s">
        <v>85</v>
      </c>
      <c r="R71" s="14"/>
    </row>
    <row r="72" spans="2:18" s="41" customFormat="1" ht="11.4" customHeight="1">
      <c r="B72" s="10">
        <v>56</v>
      </c>
      <c r="C72" s="32" t="s">
        <v>95</v>
      </c>
      <c r="D72" s="12">
        <v>1.1299999999999999</v>
      </c>
      <c r="E72" s="13">
        <v>1.1299999999999999</v>
      </c>
      <c r="F72" s="14" t="s">
        <v>99</v>
      </c>
      <c r="G72" s="11" t="s">
        <v>97</v>
      </c>
      <c r="H72" s="11" t="s">
        <v>98</v>
      </c>
      <c r="I72" s="34">
        <v>194</v>
      </c>
      <c r="J72" s="15">
        <f t="shared" si="22"/>
        <v>171.68141592920355</v>
      </c>
      <c r="K72" s="17">
        <v>116830995863033</v>
      </c>
      <c r="L72" s="17">
        <v>-123885036547655</v>
      </c>
      <c r="M72" s="14">
        <v>16</v>
      </c>
      <c r="N72" s="14" t="str">
        <f t="shared" si="17"/>
        <v>Kumuh Ringan</v>
      </c>
      <c r="O72" s="14">
        <v>13</v>
      </c>
      <c r="P72" s="14" t="str">
        <f t="shared" si="23"/>
        <v>Tinggi</v>
      </c>
      <c r="Q72" s="18" t="s">
        <v>85</v>
      </c>
      <c r="R72" s="14"/>
    </row>
    <row r="73" spans="2:18" s="41" customFormat="1" ht="11.4" customHeight="1">
      <c r="B73" s="10">
        <v>57</v>
      </c>
      <c r="C73" s="32" t="s">
        <v>95</v>
      </c>
      <c r="D73" s="12">
        <v>1</v>
      </c>
      <c r="E73" s="13">
        <v>1</v>
      </c>
      <c r="F73" s="14" t="s">
        <v>100</v>
      </c>
      <c r="G73" s="11" t="s">
        <v>97</v>
      </c>
      <c r="H73" s="11" t="s">
        <v>98</v>
      </c>
      <c r="I73" s="34">
        <v>229</v>
      </c>
      <c r="J73" s="15">
        <f t="shared" si="22"/>
        <v>229</v>
      </c>
      <c r="K73" s="17">
        <v>116831392881235</v>
      </c>
      <c r="L73" s="17">
        <v>-123967872484915</v>
      </c>
      <c r="M73" s="14">
        <v>21</v>
      </c>
      <c r="N73" s="14" t="str">
        <f t="shared" si="17"/>
        <v>Kumuh Ringan</v>
      </c>
      <c r="O73" s="14">
        <v>13</v>
      </c>
      <c r="P73" s="14" t="str">
        <f t="shared" si="23"/>
        <v>Tinggi</v>
      </c>
      <c r="Q73" s="18" t="s">
        <v>85</v>
      </c>
      <c r="R73" s="14"/>
    </row>
    <row r="74" spans="2:18" s="41" customFormat="1" ht="11.4" customHeight="1">
      <c r="B74" s="10">
        <v>58</v>
      </c>
      <c r="C74" s="32" t="s">
        <v>95</v>
      </c>
      <c r="D74" s="12">
        <v>1.8</v>
      </c>
      <c r="E74" s="13">
        <v>1.8</v>
      </c>
      <c r="F74" s="14" t="s">
        <v>101</v>
      </c>
      <c r="G74" s="11" t="s">
        <v>97</v>
      </c>
      <c r="H74" s="11" t="s">
        <v>98</v>
      </c>
      <c r="I74" s="34">
        <v>176</v>
      </c>
      <c r="J74" s="15">
        <f t="shared" si="22"/>
        <v>97.777777777777771</v>
      </c>
      <c r="K74" s="17">
        <v>116831852222407</v>
      </c>
      <c r="L74" s="17">
        <v>-124077074882688</v>
      </c>
      <c r="M74" s="14">
        <v>16</v>
      </c>
      <c r="N74" s="14" t="str">
        <f t="shared" si="17"/>
        <v>Kumuh Ringan</v>
      </c>
      <c r="O74" s="14">
        <v>11</v>
      </c>
      <c r="P74" s="14" t="str">
        <f t="shared" si="23"/>
        <v>Tinggi</v>
      </c>
      <c r="Q74" s="18" t="s">
        <v>85</v>
      </c>
      <c r="R74" s="14"/>
    </row>
    <row r="75" spans="2:18" s="41" customFormat="1" ht="11.4" customHeight="1">
      <c r="B75" s="10">
        <v>59</v>
      </c>
      <c r="C75" s="32" t="s">
        <v>95</v>
      </c>
      <c r="D75" s="12">
        <v>0.78</v>
      </c>
      <c r="E75" s="13">
        <v>0.78</v>
      </c>
      <c r="F75" s="14" t="s">
        <v>90</v>
      </c>
      <c r="G75" s="11" t="s">
        <v>97</v>
      </c>
      <c r="H75" s="11" t="s">
        <v>98</v>
      </c>
      <c r="I75" s="34">
        <v>291</v>
      </c>
      <c r="J75" s="15">
        <f t="shared" si="22"/>
        <v>373.07692307692304</v>
      </c>
      <c r="K75" s="17">
        <v>11682963260232</v>
      </c>
      <c r="L75" s="17">
        <v>-124079888065336</v>
      </c>
      <c r="M75" s="14">
        <v>17</v>
      </c>
      <c r="N75" s="14" t="str">
        <f t="shared" si="17"/>
        <v>Kumuh Ringan</v>
      </c>
      <c r="O75" s="14">
        <v>13</v>
      </c>
      <c r="P75" s="14" t="str">
        <f t="shared" si="23"/>
        <v>Tinggi</v>
      </c>
      <c r="Q75" s="18" t="s">
        <v>85</v>
      </c>
      <c r="R75" s="14"/>
    </row>
    <row r="76" spans="2:18" s="41" customFormat="1" ht="11.4" customHeight="1">
      <c r="B76" s="10">
        <v>60</v>
      </c>
      <c r="C76" s="32" t="s">
        <v>95</v>
      </c>
      <c r="D76" s="12">
        <v>0.73</v>
      </c>
      <c r="E76" s="13">
        <v>0.73</v>
      </c>
      <c r="F76" s="14" t="s">
        <v>102</v>
      </c>
      <c r="G76" s="11" t="s">
        <v>97</v>
      </c>
      <c r="H76" s="11" t="s">
        <v>98</v>
      </c>
      <c r="I76" s="34">
        <v>481</v>
      </c>
      <c r="J76" s="15">
        <f t="shared" si="22"/>
        <v>658.90410958904113</v>
      </c>
      <c r="K76" s="17">
        <v>116831314436489</v>
      </c>
      <c r="L76" s="17">
        <v>-124083723309658</v>
      </c>
      <c r="M76" s="14">
        <v>18</v>
      </c>
      <c r="N76" s="14" t="str">
        <f t="shared" si="17"/>
        <v>Kumuh Ringan</v>
      </c>
      <c r="O76" s="14">
        <v>15</v>
      </c>
      <c r="P76" s="14" t="str">
        <f t="shared" si="23"/>
        <v>Tinggi</v>
      </c>
      <c r="Q76" s="18" t="s">
        <v>85</v>
      </c>
      <c r="R76" s="14"/>
    </row>
    <row r="77" spans="2:18" s="3" customFormat="1" ht="11.4" customHeight="1">
      <c r="B77" s="19"/>
      <c r="C77" s="20" t="s">
        <v>103</v>
      </c>
      <c r="D77" s="21">
        <f>SUM(D70:D76)</f>
        <v>6.34</v>
      </c>
      <c r="E77" s="22">
        <f>SUM(E70:E76)</f>
        <v>6.34</v>
      </c>
      <c r="F77" s="23"/>
      <c r="G77" s="24"/>
      <c r="H77" s="24"/>
      <c r="I77" s="25"/>
      <c r="J77" s="33"/>
      <c r="K77" s="26"/>
      <c r="L77" s="26"/>
      <c r="M77" s="23"/>
      <c r="N77" s="23"/>
      <c r="O77" s="23"/>
      <c r="P77" s="23"/>
      <c r="Q77" s="27"/>
      <c r="R77" s="23" t="str">
        <f>IF(D77="","",IF(D77&gt;=15,"Pusat",IF(AND(D77&lt;=14.99,D77&gt;=10),"Provinsi",IF(AND(D77&lt;=9.99,D77&gt;=0),"Kota","Kota"))))</f>
        <v>Kota</v>
      </c>
    </row>
    <row r="78" spans="2:18" s="42" customFormat="1" ht="11.4" customHeight="1">
      <c r="B78" s="10">
        <v>61</v>
      </c>
      <c r="C78" s="32" t="s">
        <v>104</v>
      </c>
      <c r="D78" s="12">
        <v>0.5</v>
      </c>
      <c r="E78" s="13">
        <v>0.5</v>
      </c>
      <c r="F78" s="14" t="s">
        <v>105</v>
      </c>
      <c r="G78" s="11" t="s">
        <v>97</v>
      </c>
      <c r="H78" s="11" t="s">
        <v>98</v>
      </c>
      <c r="I78" s="34">
        <v>322</v>
      </c>
      <c r="J78" s="15">
        <f t="shared" ref="J78:J79" si="24">I78/D78</f>
        <v>644</v>
      </c>
      <c r="K78" s="17">
        <v>116828741273561</v>
      </c>
      <c r="L78" s="17">
        <v>-123564489705752</v>
      </c>
      <c r="M78" s="14">
        <v>24</v>
      </c>
      <c r="N78" s="14" t="str">
        <f t="shared" si="17"/>
        <v>Kumuh Ringan</v>
      </c>
      <c r="O78" s="14">
        <v>15</v>
      </c>
      <c r="P78" s="14" t="str">
        <f t="shared" ref="P78:P79" si="25">IF(O78="","",IF(O78&gt;=11,"Tinggi",IF(AND(O78&lt;=10,O78&gt;=6),"Sedang",IF(AND(O78&lt;=5,O78&gt;=1),"Rendah","Rendah"))))</f>
        <v>Tinggi</v>
      </c>
      <c r="Q78" s="18" t="s">
        <v>26</v>
      </c>
      <c r="R78" s="14"/>
    </row>
    <row r="79" spans="2:18" s="42" customFormat="1" ht="11.4" customHeight="1">
      <c r="B79" s="10">
        <v>62</v>
      </c>
      <c r="C79" s="32" t="s">
        <v>104</v>
      </c>
      <c r="D79" s="12">
        <v>0.68</v>
      </c>
      <c r="E79" s="13">
        <v>0.68</v>
      </c>
      <c r="F79" s="14" t="s">
        <v>106</v>
      </c>
      <c r="G79" s="11" t="s">
        <v>97</v>
      </c>
      <c r="H79" s="11" t="s">
        <v>98</v>
      </c>
      <c r="I79" s="34">
        <v>263</v>
      </c>
      <c r="J79" s="15">
        <f t="shared" si="24"/>
        <v>386.76470588235293</v>
      </c>
      <c r="K79" s="17">
        <v>116831606618863</v>
      </c>
      <c r="L79" s="17">
        <v>-124914925440971</v>
      </c>
      <c r="M79" s="14">
        <v>21</v>
      </c>
      <c r="N79" s="14" t="str">
        <f t="shared" si="17"/>
        <v>Kumuh Ringan</v>
      </c>
      <c r="O79" s="14">
        <v>13</v>
      </c>
      <c r="P79" s="14" t="str">
        <f t="shared" si="25"/>
        <v>Tinggi</v>
      </c>
      <c r="Q79" s="18" t="s">
        <v>26</v>
      </c>
      <c r="R79" s="14"/>
    </row>
    <row r="80" spans="2:18" s="3" customFormat="1" ht="11.4" customHeight="1">
      <c r="B80" s="19"/>
      <c r="C80" s="20" t="s">
        <v>107</v>
      </c>
      <c r="D80" s="21">
        <f>SUM(D78:D79)</f>
        <v>1.1800000000000002</v>
      </c>
      <c r="E80" s="22">
        <f>SUM(E78:E79)</f>
        <v>1.1800000000000002</v>
      </c>
      <c r="F80" s="23"/>
      <c r="G80" s="24"/>
      <c r="H80" s="24"/>
      <c r="I80" s="25"/>
      <c r="J80" s="33"/>
      <c r="K80" s="26"/>
      <c r="L80" s="26"/>
      <c r="M80" s="23"/>
      <c r="N80" s="23"/>
      <c r="O80" s="23"/>
      <c r="P80" s="23"/>
      <c r="Q80" s="27"/>
      <c r="R80" s="23" t="str">
        <f>IF(D80="","",IF(D80&gt;=15,"Pusat",IF(AND(D80&lt;=14.99,D80&gt;=10),"Provinsi",IF(AND(D80&lt;=9.99,D80&gt;=0),"Kota","Kota"))))</f>
        <v>Kota</v>
      </c>
    </row>
    <row r="81" spans="2:18" s="41" customFormat="1" ht="11.4" customHeight="1">
      <c r="B81" s="10">
        <v>63</v>
      </c>
      <c r="C81" s="32" t="s">
        <v>108</v>
      </c>
      <c r="D81" s="12">
        <v>0.46</v>
      </c>
      <c r="E81" s="13">
        <v>0.46</v>
      </c>
      <c r="F81" s="14" t="s">
        <v>86</v>
      </c>
      <c r="G81" s="11" t="s">
        <v>97</v>
      </c>
      <c r="H81" s="11" t="s">
        <v>98</v>
      </c>
      <c r="I81" s="34">
        <v>198</v>
      </c>
      <c r="J81" s="15">
        <f t="shared" ref="J81:J85" si="26">I81/D81</f>
        <v>430.43478260869563</v>
      </c>
      <c r="K81" s="17">
        <v>116826049431067</v>
      </c>
      <c r="L81" s="17">
        <v>-123364821484342</v>
      </c>
      <c r="M81" s="14">
        <v>24</v>
      </c>
      <c r="N81" s="14" t="str">
        <f t="shared" si="17"/>
        <v>Kumuh Ringan</v>
      </c>
      <c r="O81" s="14">
        <v>15</v>
      </c>
      <c r="P81" s="14" t="str">
        <f t="shared" ref="P81:P85" si="27">IF(O81="","",IF(O81&gt;=11,"Tinggi",IF(AND(O81&lt;=10,O81&gt;=6),"Sedang",IF(AND(O81&lt;=5,O81&gt;=1),"Rendah","Rendah"))))</f>
        <v>Tinggi</v>
      </c>
      <c r="Q81" s="18" t="s">
        <v>26</v>
      </c>
      <c r="R81" s="14"/>
    </row>
    <row r="82" spans="2:18" s="41" customFormat="1" ht="11.4" customHeight="1">
      <c r="B82" s="10">
        <v>64</v>
      </c>
      <c r="C82" s="32" t="s">
        <v>108</v>
      </c>
      <c r="D82" s="12">
        <v>1.06</v>
      </c>
      <c r="E82" s="13">
        <v>1.06</v>
      </c>
      <c r="F82" s="14" t="s">
        <v>42</v>
      </c>
      <c r="G82" s="11" t="s">
        <v>97</v>
      </c>
      <c r="H82" s="11" t="s">
        <v>98</v>
      </c>
      <c r="I82" s="34">
        <v>201</v>
      </c>
      <c r="J82" s="15">
        <f t="shared" si="26"/>
        <v>189.62264150943395</v>
      </c>
      <c r="K82" s="17">
        <v>116829492249261</v>
      </c>
      <c r="L82" s="17">
        <v>-123385875573556</v>
      </c>
      <c r="M82" s="14">
        <v>27</v>
      </c>
      <c r="N82" s="14" t="str">
        <f t="shared" si="17"/>
        <v>Kumuh Ringan</v>
      </c>
      <c r="O82" s="14">
        <v>13</v>
      </c>
      <c r="P82" s="14" t="str">
        <f t="shared" si="27"/>
        <v>Tinggi</v>
      </c>
      <c r="Q82" s="18" t="s">
        <v>26</v>
      </c>
      <c r="R82" s="14"/>
    </row>
    <row r="83" spans="2:18" s="41" customFormat="1" ht="11.4" customHeight="1">
      <c r="B83" s="10">
        <v>65</v>
      </c>
      <c r="C83" s="32" t="s">
        <v>108</v>
      </c>
      <c r="D83" s="12">
        <v>0.78</v>
      </c>
      <c r="E83" s="13">
        <v>0.78</v>
      </c>
      <c r="F83" s="14" t="s">
        <v>77</v>
      </c>
      <c r="G83" s="11" t="s">
        <v>97</v>
      </c>
      <c r="H83" s="11" t="s">
        <v>98</v>
      </c>
      <c r="I83" s="34">
        <v>159</v>
      </c>
      <c r="J83" s="15">
        <f t="shared" si="26"/>
        <v>203.84615384615384</v>
      </c>
      <c r="K83" s="17">
        <v>116828977549156</v>
      </c>
      <c r="L83" s="17">
        <v>-123462065122265</v>
      </c>
      <c r="M83" s="14">
        <v>29</v>
      </c>
      <c r="N83" s="14" t="str">
        <f t="shared" si="17"/>
        <v>Kumuh Ringan</v>
      </c>
      <c r="O83" s="14">
        <v>13</v>
      </c>
      <c r="P83" s="14" t="str">
        <f t="shared" si="27"/>
        <v>Tinggi</v>
      </c>
      <c r="Q83" s="18" t="s">
        <v>26</v>
      </c>
      <c r="R83" s="14"/>
    </row>
    <row r="84" spans="2:18" s="41" customFormat="1" ht="11.4" customHeight="1">
      <c r="B84" s="10">
        <v>66</v>
      </c>
      <c r="C84" s="32" t="s">
        <v>108</v>
      </c>
      <c r="D84" s="12">
        <v>0.63</v>
      </c>
      <c r="E84" s="13">
        <v>0.63</v>
      </c>
      <c r="F84" s="14" t="s">
        <v>109</v>
      </c>
      <c r="G84" s="11" t="s">
        <v>97</v>
      </c>
      <c r="H84" s="11" t="s">
        <v>98</v>
      </c>
      <c r="I84" s="34">
        <v>305</v>
      </c>
      <c r="J84" s="15">
        <f t="shared" si="26"/>
        <v>484.1269841269841</v>
      </c>
      <c r="K84" s="17">
        <v>116827619465523</v>
      </c>
      <c r="L84" s="17">
        <v>-123413504208346</v>
      </c>
      <c r="M84" s="14">
        <v>28</v>
      </c>
      <c r="N84" s="14" t="str">
        <f t="shared" si="17"/>
        <v>Kumuh Ringan</v>
      </c>
      <c r="O84" s="14">
        <v>15</v>
      </c>
      <c r="P84" s="14" t="str">
        <f t="shared" si="27"/>
        <v>Tinggi</v>
      </c>
      <c r="Q84" s="18" t="s">
        <v>26</v>
      </c>
      <c r="R84" s="14"/>
    </row>
    <row r="85" spans="2:18" s="41" customFormat="1" ht="11.4" customHeight="1">
      <c r="B85" s="10">
        <v>67</v>
      </c>
      <c r="C85" s="32" t="s">
        <v>108</v>
      </c>
      <c r="D85" s="12">
        <v>0.63</v>
      </c>
      <c r="E85" s="13">
        <v>0.63</v>
      </c>
      <c r="F85" s="14" t="s">
        <v>110</v>
      </c>
      <c r="G85" s="11" t="s">
        <v>97</v>
      </c>
      <c r="H85" s="11" t="s">
        <v>98</v>
      </c>
      <c r="I85" s="34">
        <v>245</v>
      </c>
      <c r="J85" s="15">
        <f t="shared" si="26"/>
        <v>388.88888888888891</v>
      </c>
      <c r="K85" s="17">
        <v>116827034651219</v>
      </c>
      <c r="L85" s="17">
        <v>-123436817243781</v>
      </c>
      <c r="M85" s="14">
        <v>26</v>
      </c>
      <c r="N85" s="14" t="str">
        <f t="shared" si="17"/>
        <v>Kumuh Ringan</v>
      </c>
      <c r="O85" s="14">
        <v>13</v>
      </c>
      <c r="P85" s="14" t="str">
        <f t="shared" si="27"/>
        <v>Tinggi</v>
      </c>
      <c r="Q85" s="18" t="s">
        <v>26</v>
      </c>
      <c r="R85" s="14"/>
    </row>
    <row r="86" spans="2:18" s="3" customFormat="1" ht="11.4" customHeight="1">
      <c r="B86" s="19"/>
      <c r="C86" s="20" t="s">
        <v>111</v>
      </c>
      <c r="D86" s="21">
        <f>SUM(D81:D85)</f>
        <v>3.5599999999999996</v>
      </c>
      <c r="E86" s="22">
        <f>SUM(E81:E85)</f>
        <v>3.5599999999999996</v>
      </c>
      <c r="F86" s="21"/>
      <c r="G86" s="23"/>
      <c r="H86" s="24"/>
      <c r="I86" s="43"/>
      <c r="J86" s="25"/>
      <c r="K86" s="33"/>
      <c r="L86" s="33"/>
      <c r="M86" s="23"/>
      <c r="N86" s="23"/>
      <c r="O86" s="23"/>
      <c r="P86" s="23"/>
      <c r="Q86" s="23"/>
      <c r="R86" s="23" t="str">
        <f>IF(D86="","",IF(D86&gt;=15,"Pusat",IF(AND(D86&lt;=14.99,D86&gt;=10),"Provinsi",IF(AND(D86&lt;=9.99,D86&gt;=0),"Kota","Kota"))))</f>
        <v>Kota</v>
      </c>
    </row>
    <row r="87" spans="2:18" s="3" customFormat="1" ht="11.4" customHeight="1">
      <c r="B87" s="4"/>
      <c r="C87" s="5" t="s">
        <v>112</v>
      </c>
      <c r="D87" s="6">
        <f>SUM(D114,D123,D127,D133,D142,D146,D152,D176,D179)</f>
        <v>70.509999999999991</v>
      </c>
      <c r="E87" s="6">
        <f>SUM(E114,E123,E127,E133,E142,E146,E152,E176,E179)</f>
        <v>36.35</v>
      </c>
      <c r="F87" s="6"/>
      <c r="G87" s="7"/>
      <c r="H87" s="5"/>
      <c r="I87" s="8"/>
      <c r="J87" s="9"/>
      <c r="K87" s="9"/>
      <c r="L87" s="9"/>
      <c r="M87" s="7"/>
      <c r="N87" s="7"/>
      <c r="O87" s="7"/>
      <c r="P87" s="7"/>
      <c r="Q87" s="7"/>
      <c r="R87" s="7"/>
    </row>
    <row r="88" spans="2:18" s="45" customFormat="1" ht="11.4" customHeight="1">
      <c r="B88" s="10">
        <v>1</v>
      </c>
      <c r="C88" s="44" t="s">
        <v>113</v>
      </c>
      <c r="D88" s="37">
        <v>0.4</v>
      </c>
      <c r="E88" s="37">
        <v>0</v>
      </c>
      <c r="F88" s="14" t="s">
        <v>49</v>
      </c>
      <c r="G88" s="44" t="s">
        <v>114</v>
      </c>
      <c r="H88" s="44" t="s">
        <v>115</v>
      </c>
      <c r="I88" s="14">
        <v>157</v>
      </c>
      <c r="J88" s="15">
        <v>393</v>
      </c>
      <c r="K88" s="14" t="s">
        <v>116</v>
      </c>
      <c r="L88" s="14" t="s">
        <v>117</v>
      </c>
      <c r="M88" s="14">
        <v>0</v>
      </c>
      <c r="N88" s="14" t="str">
        <f t="shared" ref="N88:N113" si="28">IF(M88="","",IF(M88&gt;=60,"Kumuh Berat",IF(AND(M88&lt;=59,M88&gt;=38),"Kumuh Sedang",IF(AND(M88&lt;=37,M88&gt;=16),"Kumuh Ringan","Tidak Kumuh"))))</f>
        <v>Tidak Kumuh</v>
      </c>
      <c r="O88" s="10">
        <v>9</v>
      </c>
      <c r="P88" s="14" t="str">
        <f t="shared" ref="P88:P113" si="29">IF(O88="","",IF(O88&gt;=11,"Tinggi",IF(AND(O88&lt;=10,O88&gt;=6),"Sedang",IF(AND(O88&lt;=5,O88&gt;=1),"Rendah","Rendah"))))</f>
        <v>Sedang</v>
      </c>
      <c r="Q88" s="18" t="s">
        <v>85</v>
      </c>
      <c r="R88" s="14"/>
    </row>
    <row r="89" spans="2:18" s="45" customFormat="1" ht="11.4" customHeight="1">
      <c r="B89" s="10">
        <v>2</v>
      </c>
      <c r="C89" s="44" t="s">
        <v>113</v>
      </c>
      <c r="D89" s="37">
        <v>0.46</v>
      </c>
      <c r="E89" s="37">
        <v>0</v>
      </c>
      <c r="F89" s="14" t="s">
        <v>50</v>
      </c>
      <c r="G89" s="44" t="s">
        <v>114</v>
      </c>
      <c r="H89" s="44" t="s">
        <v>115</v>
      </c>
      <c r="I89" s="14">
        <v>117</v>
      </c>
      <c r="J89" s="15">
        <v>254</v>
      </c>
      <c r="K89" s="14" t="s">
        <v>118</v>
      </c>
      <c r="L89" s="14" t="s">
        <v>119</v>
      </c>
      <c r="M89" s="14">
        <v>0</v>
      </c>
      <c r="N89" s="14" t="str">
        <f t="shared" si="28"/>
        <v>Tidak Kumuh</v>
      </c>
      <c r="O89" s="10">
        <v>9</v>
      </c>
      <c r="P89" s="14" t="str">
        <f t="shared" si="29"/>
        <v>Sedang</v>
      </c>
      <c r="Q89" s="18" t="s">
        <v>85</v>
      </c>
      <c r="R89" s="14"/>
    </row>
    <row r="90" spans="2:18" s="45" customFormat="1" ht="11.4" customHeight="1">
      <c r="B90" s="10">
        <v>3</v>
      </c>
      <c r="C90" s="44" t="s">
        <v>113</v>
      </c>
      <c r="D90" s="37">
        <v>0.85</v>
      </c>
      <c r="E90" s="37">
        <v>0</v>
      </c>
      <c r="F90" s="14" t="s">
        <v>51</v>
      </c>
      <c r="G90" s="44" t="s">
        <v>114</v>
      </c>
      <c r="H90" s="44" t="s">
        <v>115</v>
      </c>
      <c r="I90" s="14">
        <v>324</v>
      </c>
      <c r="J90" s="15">
        <v>381</v>
      </c>
      <c r="K90" s="14" t="s">
        <v>120</v>
      </c>
      <c r="L90" s="14" t="s">
        <v>117</v>
      </c>
      <c r="M90" s="14">
        <v>0</v>
      </c>
      <c r="N90" s="14" t="str">
        <f t="shared" si="28"/>
        <v>Tidak Kumuh</v>
      </c>
      <c r="O90" s="10">
        <v>9</v>
      </c>
      <c r="P90" s="14" t="str">
        <f t="shared" si="29"/>
        <v>Sedang</v>
      </c>
      <c r="Q90" s="18" t="s">
        <v>85</v>
      </c>
      <c r="R90" s="14"/>
    </row>
    <row r="91" spans="2:18" s="30" customFormat="1" ht="11.4" customHeight="1">
      <c r="B91" s="10">
        <v>4</v>
      </c>
      <c r="C91" s="44" t="s">
        <v>113</v>
      </c>
      <c r="D91" s="13">
        <v>0.14000000000000001</v>
      </c>
      <c r="E91" s="13">
        <v>0.14000000000000001</v>
      </c>
      <c r="F91" s="14" t="s">
        <v>121</v>
      </c>
      <c r="G91" s="44" t="s">
        <v>122</v>
      </c>
      <c r="H91" s="44" t="s">
        <v>115</v>
      </c>
      <c r="I91" s="14">
        <v>201</v>
      </c>
      <c r="J91" s="15">
        <v>1435.7142857142856</v>
      </c>
      <c r="K91" s="14" t="s">
        <v>123</v>
      </c>
      <c r="L91" s="14" t="s">
        <v>124</v>
      </c>
      <c r="M91" s="14">
        <v>26</v>
      </c>
      <c r="N91" s="14" t="str">
        <f t="shared" si="28"/>
        <v>Kumuh Ringan</v>
      </c>
      <c r="O91" s="10">
        <v>9</v>
      </c>
      <c r="P91" s="14" t="str">
        <f t="shared" si="29"/>
        <v>Sedang</v>
      </c>
      <c r="Q91" s="18" t="s">
        <v>85</v>
      </c>
      <c r="R91" s="14"/>
    </row>
    <row r="92" spans="2:18" s="30" customFormat="1" ht="11.4" customHeight="1">
      <c r="B92" s="10">
        <v>5</v>
      </c>
      <c r="C92" s="44" t="s">
        <v>113</v>
      </c>
      <c r="D92" s="13">
        <v>0.35</v>
      </c>
      <c r="E92" s="13">
        <v>0.35</v>
      </c>
      <c r="F92" s="14" t="s">
        <v>87</v>
      </c>
      <c r="G92" s="44" t="s">
        <v>125</v>
      </c>
      <c r="H92" s="44" t="s">
        <v>126</v>
      </c>
      <c r="I92" s="14">
        <v>39</v>
      </c>
      <c r="J92" s="15">
        <v>111.42857142857143</v>
      </c>
      <c r="K92" s="14" t="s">
        <v>127</v>
      </c>
      <c r="L92" s="14" t="s">
        <v>124</v>
      </c>
      <c r="M92" s="14">
        <v>16</v>
      </c>
      <c r="N92" s="14" t="str">
        <f t="shared" si="28"/>
        <v>Kumuh Ringan</v>
      </c>
      <c r="O92" s="10">
        <v>9</v>
      </c>
      <c r="P92" s="14" t="str">
        <f t="shared" si="29"/>
        <v>Sedang</v>
      </c>
      <c r="Q92" s="18" t="s">
        <v>85</v>
      </c>
      <c r="R92" s="14"/>
    </row>
    <row r="93" spans="2:18" s="30" customFormat="1" ht="11.4" customHeight="1">
      <c r="B93" s="10">
        <v>6</v>
      </c>
      <c r="C93" s="44" t="s">
        <v>113</v>
      </c>
      <c r="D93" s="13">
        <v>0.14000000000000001</v>
      </c>
      <c r="E93" s="13">
        <v>0.14000000000000001</v>
      </c>
      <c r="F93" s="14" t="s">
        <v>75</v>
      </c>
      <c r="G93" s="44" t="s">
        <v>125</v>
      </c>
      <c r="H93" s="44" t="s">
        <v>126</v>
      </c>
      <c r="I93" s="14">
        <v>15</v>
      </c>
      <c r="J93" s="15">
        <v>107.14285714285714</v>
      </c>
      <c r="K93" s="14" t="s">
        <v>128</v>
      </c>
      <c r="L93" s="14" t="s">
        <v>117</v>
      </c>
      <c r="M93" s="14">
        <v>23</v>
      </c>
      <c r="N93" s="14" t="str">
        <f t="shared" si="28"/>
        <v>Kumuh Ringan</v>
      </c>
      <c r="O93" s="10">
        <v>9</v>
      </c>
      <c r="P93" s="14" t="str">
        <f t="shared" si="29"/>
        <v>Sedang</v>
      </c>
      <c r="Q93" s="18" t="s">
        <v>85</v>
      </c>
      <c r="R93" s="14"/>
    </row>
    <row r="94" spans="2:18" s="30" customFormat="1" ht="11.4" customHeight="1">
      <c r="B94" s="10">
        <v>7</v>
      </c>
      <c r="C94" s="44" t="s">
        <v>113</v>
      </c>
      <c r="D94" s="13">
        <v>0.21</v>
      </c>
      <c r="E94" s="13">
        <v>0.21</v>
      </c>
      <c r="F94" s="14" t="s">
        <v>42</v>
      </c>
      <c r="G94" s="44" t="s">
        <v>125</v>
      </c>
      <c r="H94" s="44" t="s">
        <v>126</v>
      </c>
      <c r="I94" s="14">
        <v>14</v>
      </c>
      <c r="J94" s="15">
        <v>66.666666666666671</v>
      </c>
      <c r="K94" s="14" t="s">
        <v>129</v>
      </c>
      <c r="L94" s="14" t="s">
        <v>130</v>
      </c>
      <c r="M94" s="14">
        <v>18</v>
      </c>
      <c r="N94" s="14" t="str">
        <f t="shared" si="28"/>
        <v>Kumuh Ringan</v>
      </c>
      <c r="O94" s="10">
        <v>9</v>
      </c>
      <c r="P94" s="14" t="str">
        <f t="shared" si="29"/>
        <v>Sedang</v>
      </c>
      <c r="Q94" s="18" t="s">
        <v>85</v>
      </c>
      <c r="R94" s="14"/>
    </row>
    <row r="95" spans="2:18" s="45" customFormat="1" ht="11.4" customHeight="1">
      <c r="B95" s="10">
        <v>8</v>
      </c>
      <c r="C95" s="44" t="s">
        <v>113</v>
      </c>
      <c r="D95" s="37">
        <v>0.56999999999999995</v>
      </c>
      <c r="E95" s="37">
        <v>0</v>
      </c>
      <c r="F95" s="14" t="s">
        <v>50</v>
      </c>
      <c r="G95" s="44" t="s">
        <v>131</v>
      </c>
      <c r="H95" s="44" t="s">
        <v>132</v>
      </c>
      <c r="I95" s="14">
        <v>215</v>
      </c>
      <c r="J95" s="15">
        <v>377</v>
      </c>
      <c r="K95" s="14" t="s">
        <v>133</v>
      </c>
      <c r="L95" s="14" t="s">
        <v>134</v>
      </c>
      <c r="M95" s="14">
        <v>0</v>
      </c>
      <c r="N95" s="14" t="str">
        <f t="shared" si="28"/>
        <v>Tidak Kumuh</v>
      </c>
      <c r="O95" s="10">
        <v>9</v>
      </c>
      <c r="P95" s="14" t="str">
        <f t="shared" si="29"/>
        <v>Sedang</v>
      </c>
      <c r="Q95" s="18" t="s">
        <v>85</v>
      </c>
      <c r="R95" s="14"/>
    </row>
    <row r="96" spans="2:18" s="45" customFormat="1" ht="11.4" customHeight="1">
      <c r="B96" s="10">
        <v>9</v>
      </c>
      <c r="C96" s="44" t="s">
        <v>113</v>
      </c>
      <c r="D96" s="37">
        <v>0.44</v>
      </c>
      <c r="E96" s="37">
        <v>0</v>
      </c>
      <c r="F96" s="14" t="s">
        <v>51</v>
      </c>
      <c r="G96" s="44" t="s">
        <v>131</v>
      </c>
      <c r="H96" s="44" t="s">
        <v>132</v>
      </c>
      <c r="I96" s="14">
        <v>311</v>
      </c>
      <c r="J96" s="15">
        <v>707</v>
      </c>
      <c r="K96" s="14" t="s">
        <v>133</v>
      </c>
      <c r="L96" s="14" t="s">
        <v>135</v>
      </c>
      <c r="M96" s="14">
        <v>0</v>
      </c>
      <c r="N96" s="14" t="str">
        <f t="shared" si="28"/>
        <v>Tidak Kumuh</v>
      </c>
      <c r="O96" s="10">
        <v>9</v>
      </c>
      <c r="P96" s="14" t="str">
        <f t="shared" si="29"/>
        <v>Sedang</v>
      </c>
      <c r="Q96" s="18" t="s">
        <v>85</v>
      </c>
      <c r="R96" s="14"/>
    </row>
    <row r="97" spans="2:18" s="45" customFormat="1" ht="11.4" customHeight="1">
      <c r="B97" s="10">
        <v>10</v>
      </c>
      <c r="C97" s="44" t="s">
        <v>113</v>
      </c>
      <c r="D97" s="37">
        <v>0.54</v>
      </c>
      <c r="E97" s="37">
        <v>0</v>
      </c>
      <c r="F97" s="14" t="s">
        <v>86</v>
      </c>
      <c r="G97" s="44" t="s">
        <v>131</v>
      </c>
      <c r="H97" s="44" t="s">
        <v>132</v>
      </c>
      <c r="I97" s="14">
        <v>569</v>
      </c>
      <c r="J97" s="15">
        <v>1054</v>
      </c>
      <c r="K97" s="14" t="s">
        <v>136</v>
      </c>
      <c r="L97" s="14" t="s">
        <v>135</v>
      </c>
      <c r="M97" s="14">
        <v>0</v>
      </c>
      <c r="N97" s="14" t="str">
        <f t="shared" si="28"/>
        <v>Tidak Kumuh</v>
      </c>
      <c r="O97" s="10">
        <v>9</v>
      </c>
      <c r="P97" s="14" t="str">
        <f t="shared" si="29"/>
        <v>Sedang</v>
      </c>
      <c r="Q97" s="18" t="s">
        <v>85</v>
      </c>
      <c r="R97" s="14"/>
    </row>
    <row r="98" spans="2:18" s="30" customFormat="1" ht="11.4" customHeight="1">
      <c r="B98" s="10">
        <v>11</v>
      </c>
      <c r="C98" s="44" t="s">
        <v>113</v>
      </c>
      <c r="D98" s="29">
        <v>0.37</v>
      </c>
      <c r="E98" s="29">
        <v>0.37</v>
      </c>
      <c r="F98" s="14" t="s">
        <v>87</v>
      </c>
      <c r="G98" s="44" t="s">
        <v>131</v>
      </c>
      <c r="H98" s="44" t="s">
        <v>132</v>
      </c>
      <c r="I98" s="14">
        <v>40</v>
      </c>
      <c r="J98" s="15">
        <v>108.10810810810811</v>
      </c>
      <c r="K98" s="14" t="s">
        <v>133</v>
      </c>
      <c r="L98" s="14" t="s">
        <v>135</v>
      </c>
      <c r="M98" s="14">
        <v>25</v>
      </c>
      <c r="N98" s="14" t="str">
        <f t="shared" si="28"/>
        <v>Kumuh Ringan</v>
      </c>
      <c r="O98" s="10">
        <v>9</v>
      </c>
      <c r="P98" s="14" t="str">
        <f t="shared" si="29"/>
        <v>Sedang</v>
      </c>
      <c r="Q98" s="18" t="s">
        <v>85</v>
      </c>
      <c r="R98" s="14"/>
    </row>
    <row r="99" spans="2:18" s="45" customFormat="1" ht="11.4" customHeight="1">
      <c r="B99" s="10">
        <v>12</v>
      </c>
      <c r="C99" s="44" t="s">
        <v>113</v>
      </c>
      <c r="D99" s="29">
        <v>0.55000000000000004</v>
      </c>
      <c r="E99" s="37">
        <v>0</v>
      </c>
      <c r="F99" s="14" t="s">
        <v>88</v>
      </c>
      <c r="G99" s="44" t="s">
        <v>131</v>
      </c>
      <c r="H99" s="44" t="s">
        <v>132</v>
      </c>
      <c r="I99" s="14">
        <v>38</v>
      </c>
      <c r="J99" s="15">
        <v>69</v>
      </c>
      <c r="K99" s="14" t="s">
        <v>137</v>
      </c>
      <c r="L99" s="14" t="s">
        <v>138</v>
      </c>
      <c r="M99" s="14">
        <v>15</v>
      </c>
      <c r="N99" s="14" t="str">
        <f t="shared" si="28"/>
        <v>Tidak Kumuh</v>
      </c>
      <c r="O99" s="10">
        <v>9</v>
      </c>
      <c r="P99" s="14" t="str">
        <f t="shared" si="29"/>
        <v>Sedang</v>
      </c>
      <c r="Q99" s="18" t="s">
        <v>85</v>
      </c>
      <c r="R99" s="14"/>
    </row>
    <row r="100" spans="2:18" s="45" customFormat="1" ht="11.4" customHeight="1">
      <c r="B100" s="10">
        <v>13</v>
      </c>
      <c r="C100" s="44" t="s">
        <v>113</v>
      </c>
      <c r="D100" s="37">
        <v>0.28000000000000003</v>
      </c>
      <c r="E100" s="37">
        <v>0</v>
      </c>
      <c r="F100" s="14" t="s">
        <v>139</v>
      </c>
      <c r="G100" s="44" t="s">
        <v>140</v>
      </c>
      <c r="H100" s="44" t="s">
        <v>132</v>
      </c>
      <c r="I100" s="14">
        <v>177</v>
      </c>
      <c r="J100" s="15">
        <v>632</v>
      </c>
      <c r="K100" s="14" t="s">
        <v>141</v>
      </c>
      <c r="L100" s="14" t="s">
        <v>142</v>
      </c>
      <c r="M100" s="14">
        <v>14</v>
      </c>
      <c r="N100" s="14" t="str">
        <f t="shared" si="28"/>
        <v>Tidak Kumuh</v>
      </c>
      <c r="O100" s="10">
        <v>9</v>
      </c>
      <c r="P100" s="14" t="str">
        <f t="shared" si="29"/>
        <v>Sedang</v>
      </c>
      <c r="Q100" s="18" t="s">
        <v>85</v>
      </c>
      <c r="R100" s="14"/>
    </row>
    <row r="101" spans="2:18" s="45" customFormat="1" ht="11.4" customHeight="1">
      <c r="B101" s="10">
        <v>14</v>
      </c>
      <c r="C101" s="44" t="s">
        <v>113</v>
      </c>
      <c r="D101" s="37">
        <v>0.14000000000000001</v>
      </c>
      <c r="E101" s="37">
        <v>0</v>
      </c>
      <c r="F101" s="14" t="s">
        <v>59</v>
      </c>
      <c r="G101" s="44" t="s">
        <v>140</v>
      </c>
      <c r="H101" s="44" t="s">
        <v>132</v>
      </c>
      <c r="I101" s="14">
        <v>195</v>
      </c>
      <c r="J101" s="15">
        <v>1393</v>
      </c>
      <c r="K101" s="14" t="s">
        <v>143</v>
      </c>
      <c r="L101" s="14" t="s">
        <v>144</v>
      </c>
      <c r="M101" s="14">
        <v>14</v>
      </c>
      <c r="N101" s="14" t="str">
        <f t="shared" si="28"/>
        <v>Tidak Kumuh</v>
      </c>
      <c r="O101" s="10">
        <v>9</v>
      </c>
      <c r="P101" s="14" t="str">
        <f t="shared" si="29"/>
        <v>Sedang</v>
      </c>
      <c r="Q101" s="18" t="s">
        <v>85</v>
      </c>
      <c r="R101" s="14"/>
    </row>
    <row r="102" spans="2:18" s="45" customFormat="1" ht="11.4" customHeight="1">
      <c r="B102" s="10">
        <v>15</v>
      </c>
      <c r="C102" s="44" t="s">
        <v>113</v>
      </c>
      <c r="D102" s="37">
        <v>0.28999999999999998</v>
      </c>
      <c r="E102" s="37">
        <v>0</v>
      </c>
      <c r="F102" s="14" t="s">
        <v>60</v>
      </c>
      <c r="G102" s="44" t="s">
        <v>140</v>
      </c>
      <c r="H102" s="44" t="s">
        <v>132</v>
      </c>
      <c r="I102" s="14">
        <v>478</v>
      </c>
      <c r="J102" s="15">
        <v>1648</v>
      </c>
      <c r="K102" s="14">
        <v>-0.489286</v>
      </c>
      <c r="L102" s="14" t="s">
        <v>142</v>
      </c>
      <c r="M102" s="14">
        <v>11</v>
      </c>
      <c r="N102" s="14" t="str">
        <f t="shared" si="28"/>
        <v>Tidak Kumuh</v>
      </c>
      <c r="O102" s="10">
        <v>9</v>
      </c>
      <c r="P102" s="14" t="str">
        <f t="shared" si="29"/>
        <v>Sedang</v>
      </c>
      <c r="Q102" s="18" t="s">
        <v>85</v>
      </c>
      <c r="R102" s="14"/>
    </row>
    <row r="103" spans="2:18" s="45" customFormat="1" ht="11.4" customHeight="1">
      <c r="B103" s="10">
        <v>16</v>
      </c>
      <c r="C103" s="44" t="s">
        <v>113</v>
      </c>
      <c r="D103" s="37">
        <v>0.19</v>
      </c>
      <c r="E103" s="37">
        <v>0</v>
      </c>
      <c r="F103" s="14" t="s">
        <v>61</v>
      </c>
      <c r="G103" s="44" t="s">
        <v>140</v>
      </c>
      <c r="H103" s="44" t="s">
        <v>132</v>
      </c>
      <c r="I103" s="14">
        <v>189</v>
      </c>
      <c r="J103" s="15">
        <v>995</v>
      </c>
      <c r="K103" s="14" t="s">
        <v>129</v>
      </c>
      <c r="L103" s="14" t="s">
        <v>142</v>
      </c>
      <c r="M103" s="14">
        <v>15</v>
      </c>
      <c r="N103" s="14" t="str">
        <f t="shared" si="28"/>
        <v>Tidak Kumuh</v>
      </c>
      <c r="O103" s="10">
        <v>9</v>
      </c>
      <c r="P103" s="14" t="str">
        <f t="shared" si="29"/>
        <v>Sedang</v>
      </c>
      <c r="Q103" s="18" t="s">
        <v>85</v>
      </c>
      <c r="R103" s="14"/>
    </row>
    <row r="104" spans="2:18" s="45" customFormat="1" ht="11.4" customHeight="1">
      <c r="B104" s="10">
        <v>17</v>
      </c>
      <c r="C104" s="44" t="s">
        <v>113</v>
      </c>
      <c r="D104" s="37">
        <v>0.25</v>
      </c>
      <c r="E104" s="37">
        <v>0</v>
      </c>
      <c r="F104" s="14" t="s">
        <v>63</v>
      </c>
      <c r="G104" s="44" t="s">
        <v>140</v>
      </c>
      <c r="H104" s="44" t="s">
        <v>132</v>
      </c>
      <c r="I104" s="14">
        <v>203</v>
      </c>
      <c r="J104" s="15">
        <v>812</v>
      </c>
      <c r="K104" s="14" t="s">
        <v>123</v>
      </c>
      <c r="L104" s="14" t="s">
        <v>142</v>
      </c>
      <c r="M104" s="14">
        <v>14</v>
      </c>
      <c r="N104" s="14" t="str">
        <f t="shared" si="28"/>
        <v>Tidak Kumuh</v>
      </c>
      <c r="O104" s="10">
        <v>9</v>
      </c>
      <c r="P104" s="14" t="str">
        <f t="shared" si="29"/>
        <v>Sedang</v>
      </c>
      <c r="Q104" s="18" t="s">
        <v>85</v>
      </c>
      <c r="R104" s="14"/>
    </row>
    <row r="105" spans="2:18" s="45" customFormat="1" ht="11.4" customHeight="1">
      <c r="B105" s="10">
        <v>18</v>
      </c>
      <c r="C105" s="44" t="s">
        <v>113</v>
      </c>
      <c r="D105" s="37">
        <v>0.16</v>
      </c>
      <c r="E105" s="37">
        <v>0</v>
      </c>
      <c r="F105" s="14" t="s">
        <v>64</v>
      </c>
      <c r="G105" s="44" t="s">
        <v>140</v>
      </c>
      <c r="H105" s="44" t="s">
        <v>132</v>
      </c>
      <c r="I105" s="14">
        <v>149</v>
      </c>
      <c r="J105" s="15">
        <v>931</v>
      </c>
      <c r="K105" s="14" t="s">
        <v>145</v>
      </c>
      <c r="L105" s="14" t="s">
        <v>146</v>
      </c>
      <c r="M105" s="14">
        <v>13</v>
      </c>
      <c r="N105" s="14" t="str">
        <f t="shared" si="28"/>
        <v>Tidak Kumuh</v>
      </c>
      <c r="O105" s="10">
        <v>9</v>
      </c>
      <c r="P105" s="14" t="str">
        <f t="shared" si="29"/>
        <v>Sedang</v>
      </c>
      <c r="Q105" s="18" t="s">
        <v>85</v>
      </c>
      <c r="R105" s="14"/>
    </row>
    <row r="106" spans="2:18" s="45" customFormat="1" ht="11.4" customHeight="1">
      <c r="B106" s="10">
        <v>19</v>
      </c>
      <c r="C106" s="44" t="s">
        <v>113</v>
      </c>
      <c r="D106" s="37">
        <v>0.34</v>
      </c>
      <c r="E106" s="37">
        <v>0</v>
      </c>
      <c r="F106" s="14" t="s">
        <v>37</v>
      </c>
      <c r="G106" s="44" t="s">
        <v>140</v>
      </c>
      <c r="H106" s="44" t="s">
        <v>132</v>
      </c>
      <c r="I106" s="14">
        <v>149</v>
      </c>
      <c r="J106" s="15">
        <v>438</v>
      </c>
      <c r="K106" s="14" t="s">
        <v>145</v>
      </c>
      <c r="L106" s="14" t="s">
        <v>146</v>
      </c>
      <c r="M106" s="14">
        <v>0</v>
      </c>
      <c r="N106" s="14" t="str">
        <f t="shared" si="28"/>
        <v>Tidak Kumuh</v>
      </c>
      <c r="O106" s="10">
        <v>9</v>
      </c>
      <c r="P106" s="14" t="str">
        <f t="shared" si="29"/>
        <v>Sedang</v>
      </c>
      <c r="Q106" s="18" t="s">
        <v>85</v>
      </c>
      <c r="R106" s="14"/>
    </row>
    <row r="107" spans="2:18" s="45" customFormat="1" ht="11.4" customHeight="1">
      <c r="B107" s="10">
        <v>20</v>
      </c>
      <c r="C107" s="44" t="s">
        <v>113</v>
      </c>
      <c r="D107" s="37">
        <v>0.2</v>
      </c>
      <c r="E107" s="37">
        <v>0</v>
      </c>
      <c r="F107" s="14" t="s">
        <v>70</v>
      </c>
      <c r="G107" s="44" t="s">
        <v>140</v>
      </c>
      <c r="H107" s="44" t="s">
        <v>132</v>
      </c>
      <c r="I107" s="14">
        <v>91</v>
      </c>
      <c r="J107" s="15">
        <v>455</v>
      </c>
      <c r="K107" s="14" t="s">
        <v>147</v>
      </c>
      <c r="L107" s="14" t="s">
        <v>124</v>
      </c>
      <c r="M107" s="14">
        <v>0</v>
      </c>
      <c r="N107" s="14" t="str">
        <f t="shared" si="28"/>
        <v>Tidak Kumuh</v>
      </c>
      <c r="O107" s="10">
        <v>9</v>
      </c>
      <c r="P107" s="14" t="str">
        <f t="shared" si="29"/>
        <v>Sedang</v>
      </c>
      <c r="Q107" s="18" t="s">
        <v>85</v>
      </c>
      <c r="R107" s="14"/>
    </row>
    <row r="108" spans="2:18" s="45" customFormat="1" ht="11.4" customHeight="1">
      <c r="B108" s="10">
        <v>21</v>
      </c>
      <c r="C108" s="44" t="s">
        <v>113</v>
      </c>
      <c r="D108" s="37">
        <v>0.25</v>
      </c>
      <c r="E108" s="37">
        <v>0</v>
      </c>
      <c r="F108" s="14" t="s">
        <v>71</v>
      </c>
      <c r="G108" s="44" t="s">
        <v>140</v>
      </c>
      <c r="H108" s="44" t="s">
        <v>132</v>
      </c>
      <c r="I108" s="14">
        <v>184</v>
      </c>
      <c r="J108" s="15">
        <v>736</v>
      </c>
      <c r="K108" s="14" t="s">
        <v>148</v>
      </c>
      <c r="L108" s="14" t="s">
        <v>124</v>
      </c>
      <c r="M108" s="14">
        <v>0</v>
      </c>
      <c r="N108" s="14" t="str">
        <f t="shared" si="28"/>
        <v>Tidak Kumuh</v>
      </c>
      <c r="O108" s="10">
        <v>9</v>
      </c>
      <c r="P108" s="14" t="str">
        <f t="shared" si="29"/>
        <v>Sedang</v>
      </c>
      <c r="Q108" s="18" t="s">
        <v>85</v>
      </c>
      <c r="R108" s="14"/>
    </row>
    <row r="109" spans="2:18" s="30" customFormat="1" ht="11.4" customHeight="1">
      <c r="B109" s="10">
        <v>22</v>
      </c>
      <c r="C109" s="44" t="s">
        <v>113</v>
      </c>
      <c r="D109" s="13">
        <v>0.12</v>
      </c>
      <c r="E109" s="13">
        <v>0.12</v>
      </c>
      <c r="F109" s="14" t="s">
        <v>109</v>
      </c>
      <c r="G109" s="44" t="s">
        <v>149</v>
      </c>
      <c r="H109" s="44" t="s">
        <v>150</v>
      </c>
      <c r="I109" s="14">
        <v>46</v>
      </c>
      <c r="J109" s="15">
        <v>383.33333333333337</v>
      </c>
      <c r="K109" s="14" t="s">
        <v>151</v>
      </c>
      <c r="L109" s="14" t="s">
        <v>152</v>
      </c>
      <c r="M109" s="14">
        <v>19</v>
      </c>
      <c r="N109" s="14" t="str">
        <f t="shared" si="28"/>
        <v>Kumuh Ringan</v>
      </c>
      <c r="O109" s="10">
        <v>9</v>
      </c>
      <c r="P109" s="14" t="str">
        <f t="shared" si="29"/>
        <v>Sedang</v>
      </c>
      <c r="Q109" s="18" t="s">
        <v>85</v>
      </c>
      <c r="R109" s="14"/>
    </row>
    <row r="110" spans="2:18" s="30" customFormat="1" ht="11.4" customHeight="1">
      <c r="B110" s="10">
        <v>23</v>
      </c>
      <c r="C110" s="44" t="s">
        <v>113</v>
      </c>
      <c r="D110" s="13">
        <v>0.2</v>
      </c>
      <c r="E110" s="13">
        <v>0.2</v>
      </c>
      <c r="F110" s="14" t="s">
        <v>153</v>
      </c>
      <c r="G110" s="44" t="s">
        <v>149</v>
      </c>
      <c r="H110" s="44" t="s">
        <v>150</v>
      </c>
      <c r="I110" s="14">
        <v>21</v>
      </c>
      <c r="J110" s="15">
        <v>105</v>
      </c>
      <c r="K110" s="14" t="s">
        <v>154</v>
      </c>
      <c r="L110" s="14" t="s">
        <v>155</v>
      </c>
      <c r="M110" s="14">
        <v>18</v>
      </c>
      <c r="N110" s="14" t="str">
        <f t="shared" si="28"/>
        <v>Kumuh Ringan</v>
      </c>
      <c r="O110" s="10">
        <v>9</v>
      </c>
      <c r="P110" s="14" t="str">
        <f t="shared" si="29"/>
        <v>Sedang</v>
      </c>
      <c r="Q110" s="18" t="s">
        <v>85</v>
      </c>
      <c r="R110" s="14"/>
    </row>
    <row r="111" spans="2:18" s="45" customFormat="1" ht="11.4" customHeight="1">
      <c r="B111" s="10">
        <v>24</v>
      </c>
      <c r="C111" s="44" t="s">
        <v>113</v>
      </c>
      <c r="D111" s="13">
        <v>0.56999999999999995</v>
      </c>
      <c r="E111" s="37">
        <v>0</v>
      </c>
      <c r="F111" s="14" t="s">
        <v>156</v>
      </c>
      <c r="G111" s="44" t="s">
        <v>149</v>
      </c>
      <c r="H111" s="44" t="s">
        <v>150</v>
      </c>
      <c r="I111" s="14">
        <v>57</v>
      </c>
      <c r="J111" s="15">
        <v>100</v>
      </c>
      <c r="K111" s="14" t="s">
        <v>127</v>
      </c>
      <c r="L111" s="14" t="s">
        <v>157</v>
      </c>
      <c r="M111" s="14">
        <v>9</v>
      </c>
      <c r="N111" s="14" t="str">
        <f t="shared" si="28"/>
        <v>Tidak Kumuh</v>
      </c>
      <c r="O111" s="10">
        <v>9</v>
      </c>
      <c r="P111" s="14" t="str">
        <f t="shared" si="29"/>
        <v>Sedang</v>
      </c>
      <c r="Q111" s="18" t="s">
        <v>85</v>
      </c>
      <c r="R111" s="14"/>
    </row>
    <row r="112" spans="2:18" s="30" customFormat="1" ht="11.4" customHeight="1">
      <c r="B112" s="10">
        <v>25</v>
      </c>
      <c r="C112" s="44" t="s">
        <v>113</v>
      </c>
      <c r="D112" s="13">
        <v>0.6</v>
      </c>
      <c r="E112" s="13">
        <v>0.6</v>
      </c>
      <c r="F112" s="14" t="s">
        <v>75</v>
      </c>
      <c r="G112" s="44" t="s">
        <v>149</v>
      </c>
      <c r="H112" s="44" t="s">
        <v>150</v>
      </c>
      <c r="I112" s="14">
        <v>162</v>
      </c>
      <c r="J112" s="15">
        <v>270</v>
      </c>
      <c r="K112" s="14" t="s">
        <v>158</v>
      </c>
      <c r="L112" s="14" t="s">
        <v>159</v>
      </c>
      <c r="M112" s="14">
        <v>18</v>
      </c>
      <c r="N112" s="14" t="str">
        <f t="shared" si="28"/>
        <v>Kumuh Ringan</v>
      </c>
      <c r="O112" s="10">
        <v>9</v>
      </c>
      <c r="P112" s="14" t="str">
        <f t="shared" si="29"/>
        <v>Sedang</v>
      </c>
      <c r="Q112" s="18" t="s">
        <v>85</v>
      </c>
      <c r="R112" s="14"/>
    </row>
    <row r="113" spans="2:18" s="30" customFormat="1" ht="11.4" customHeight="1">
      <c r="B113" s="10">
        <v>26</v>
      </c>
      <c r="C113" s="44" t="s">
        <v>113</v>
      </c>
      <c r="D113" s="13">
        <v>0.11</v>
      </c>
      <c r="E113" s="13">
        <v>0.11</v>
      </c>
      <c r="F113" s="14" t="s">
        <v>110</v>
      </c>
      <c r="G113" s="44" t="s">
        <v>149</v>
      </c>
      <c r="H113" s="44" t="s">
        <v>150</v>
      </c>
      <c r="I113" s="14">
        <v>32</v>
      </c>
      <c r="J113" s="15">
        <v>290.90909090909093</v>
      </c>
      <c r="K113" s="14" t="s">
        <v>160</v>
      </c>
      <c r="L113" s="14" t="s">
        <v>155</v>
      </c>
      <c r="M113" s="14">
        <v>17</v>
      </c>
      <c r="N113" s="14" t="str">
        <f t="shared" si="28"/>
        <v>Kumuh Ringan</v>
      </c>
      <c r="O113" s="10">
        <v>9</v>
      </c>
      <c r="P113" s="14" t="str">
        <f t="shared" si="29"/>
        <v>Sedang</v>
      </c>
      <c r="Q113" s="18" t="s">
        <v>85</v>
      </c>
      <c r="R113" s="14"/>
    </row>
    <row r="114" spans="2:18" s="3" customFormat="1" ht="11.4" customHeight="1">
      <c r="B114" s="19"/>
      <c r="C114" s="46" t="s">
        <v>161</v>
      </c>
      <c r="D114" s="22">
        <f>SUM(D88:D113)</f>
        <v>8.7199999999999989</v>
      </c>
      <c r="E114" s="22">
        <f>SUM(E88:E113)</f>
        <v>2.2399999999999998</v>
      </c>
      <c r="F114" s="47"/>
      <c r="G114" s="47"/>
      <c r="H114" s="47"/>
      <c r="I114" s="23"/>
      <c r="J114" s="33"/>
      <c r="K114" s="23"/>
      <c r="L114" s="23"/>
      <c r="M114" s="23"/>
      <c r="N114" s="23"/>
      <c r="O114" s="23"/>
      <c r="P114" s="23"/>
      <c r="Q114" s="27"/>
      <c r="R114" s="23" t="str">
        <f>IF(D114="","",IF(D114&gt;=15,"Pusat",IF(AND(D114&lt;=14.99,D114&gt;=10),"Provinsi",IF(AND(D114&lt;=9.99,D114&gt;=0),"Kota","Kota"))))</f>
        <v>Kota</v>
      </c>
    </row>
    <row r="115" spans="2:18" s="45" customFormat="1" ht="11.4" customHeight="1">
      <c r="B115" s="10">
        <v>27</v>
      </c>
      <c r="C115" s="48" t="s">
        <v>162</v>
      </c>
      <c r="D115" s="29">
        <v>0.76</v>
      </c>
      <c r="E115" s="13">
        <v>0</v>
      </c>
      <c r="F115" s="14" t="s">
        <v>70</v>
      </c>
      <c r="G115" s="44" t="s">
        <v>131</v>
      </c>
      <c r="H115" s="44" t="s">
        <v>132</v>
      </c>
      <c r="I115" s="14">
        <v>235</v>
      </c>
      <c r="J115" s="15">
        <v>309</v>
      </c>
      <c r="K115" s="14" t="s">
        <v>163</v>
      </c>
      <c r="L115" s="14" t="s">
        <v>164</v>
      </c>
      <c r="M115" s="14">
        <v>12</v>
      </c>
      <c r="N115" s="14" t="str">
        <f t="shared" ref="N115:N178" si="30">IF(M115="","",IF(M115&gt;=60,"Kumuh Berat",IF(AND(M115&lt;=59,M115&gt;=38),"Kumuh Sedang",IF(AND(M115&lt;=37,M115&gt;=16),"Kumuh Ringan","Tidak Kumuh"))))</f>
        <v>Tidak Kumuh</v>
      </c>
      <c r="O115" s="14">
        <v>3</v>
      </c>
      <c r="P115" s="14" t="str">
        <f t="shared" ref="P115:P122" si="31">IF(O115="","",IF(O115&gt;=11,"Tinggi",IF(AND(O115&lt;=10,O115&gt;=6),"Sedang",IF(AND(O115&lt;=5,O115&gt;=1),"Rendah","Rendah"))))</f>
        <v>Rendah</v>
      </c>
      <c r="Q115" s="18" t="s">
        <v>85</v>
      </c>
      <c r="R115" s="14"/>
    </row>
    <row r="116" spans="2:18" s="3" customFormat="1" ht="11.4" customHeight="1">
      <c r="B116" s="10">
        <v>28</v>
      </c>
      <c r="C116" s="48" t="s">
        <v>162</v>
      </c>
      <c r="D116" s="29">
        <v>1.0900000000000001</v>
      </c>
      <c r="E116" s="13">
        <v>1.0900000000000001</v>
      </c>
      <c r="F116" s="14" t="s">
        <v>37</v>
      </c>
      <c r="G116" s="44" t="s">
        <v>131</v>
      </c>
      <c r="H116" s="44" t="s">
        <v>132</v>
      </c>
      <c r="I116" s="14">
        <v>255</v>
      </c>
      <c r="J116" s="15">
        <v>233.94495412844034</v>
      </c>
      <c r="K116" s="14" t="s">
        <v>165</v>
      </c>
      <c r="L116" s="14" t="s">
        <v>134</v>
      </c>
      <c r="M116" s="14">
        <v>17</v>
      </c>
      <c r="N116" s="14" t="str">
        <f t="shared" si="30"/>
        <v>Kumuh Ringan</v>
      </c>
      <c r="O116" s="38">
        <v>3</v>
      </c>
      <c r="P116" s="14" t="str">
        <f t="shared" si="31"/>
        <v>Rendah</v>
      </c>
      <c r="Q116" s="18" t="s">
        <v>85</v>
      </c>
      <c r="R116" s="14"/>
    </row>
    <row r="117" spans="2:18" s="3" customFormat="1" ht="11.4" customHeight="1">
      <c r="B117" s="10">
        <v>29</v>
      </c>
      <c r="C117" s="48" t="s">
        <v>162</v>
      </c>
      <c r="D117" s="29">
        <v>0.49</v>
      </c>
      <c r="E117" s="13">
        <v>0.49</v>
      </c>
      <c r="F117" s="14" t="s">
        <v>60</v>
      </c>
      <c r="G117" s="44" t="s">
        <v>131</v>
      </c>
      <c r="H117" s="44" t="s">
        <v>132</v>
      </c>
      <c r="I117" s="14">
        <v>165</v>
      </c>
      <c r="J117" s="15">
        <v>336.73469387755102</v>
      </c>
      <c r="K117" s="14" t="s">
        <v>166</v>
      </c>
      <c r="L117" s="14" t="s">
        <v>167</v>
      </c>
      <c r="M117" s="14">
        <v>17</v>
      </c>
      <c r="N117" s="14" t="str">
        <f t="shared" si="30"/>
        <v>Kumuh Ringan</v>
      </c>
      <c r="O117" s="14">
        <v>3</v>
      </c>
      <c r="P117" s="14" t="str">
        <f t="shared" si="31"/>
        <v>Rendah</v>
      </c>
      <c r="Q117" s="18" t="s">
        <v>85</v>
      </c>
      <c r="R117" s="14"/>
    </row>
    <row r="118" spans="2:18" s="3" customFormat="1" ht="11.4" customHeight="1">
      <c r="B118" s="10">
        <v>30</v>
      </c>
      <c r="C118" s="48" t="s">
        <v>162</v>
      </c>
      <c r="D118" s="29">
        <v>1.18</v>
      </c>
      <c r="E118" s="13">
        <v>1.18</v>
      </c>
      <c r="F118" s="14" t="s">
        <v>32</v>
      </c>
      <c r="G118" s="44" t="s">
        <v>131</v>
      </c>
      <c r="H118" s="44" t="s">
        <v>132</v>
      </c>
      <c r="I118" s="14">
        <v>161</v>
      </c>
      <c r="J118" s="15">
        <v>136.4406779661017</v>
      </c>
      <c r="K118" s="14" t="s">
        <v>166</v>
      </c>
      <c r="L118" s="14" t="s">
        <v>167</v>
      </c>
      <c r="M118" s="14">
        <v>21</v>
      </c>
      <c r="N118" s="14" t="str">
        <f t="shared" si="30"/>
        <v>Kumuh Ringan</v>
      </c>
      <c r="O118" s="14">
        <v>3</v>
      </c>
      <c r="P118" s="14" t="str">
        <f t="shared" si="31"/>
        <v>Rendah</v>
      </c>
      <c r="Q118" s="18" t="s">
        <v>85</v>
      </c>
      <c r="R118" s="14"/>
    </row>
    <row r="119" spans="2:18" s="3" customFormat="1" ht="11.4" customHeight="1">
      <c r="B119" s="10">
        <v>31</v>
      </c>
      <c r="C119" s="48" t="s">
        <v>162</v>
      </c>
      <c r="D119" s="29">
        <v>0.71</v>
      </c>
      <c r="E119" s="13">
        <v>0.71</v>
      </c>
      <c r="F119" s="14" t="s">
        <v>36</v>
      </c>
      <c r="G119" s="44" t="s">
        <v>131</v>
      </c>
      <c r="H119" s="44" t="s">
        <v>132</v>
      </c>
      <c r="I119" s="14">
        <v>319</v>
      </c>
      <c r="J119" s="15">
        <v>449.29577464788736</v>
      </c>
      <c r="K119" s="14" t="s">
        <v>168</v>
      </c>
      <c r="L119" s="14" t="s">
        <v>169</v>
      </c>
      <c r="M119" s="14">
        <v>18</v>
      </c>
      <c r="N119" s="14" t="str">
        <f t="shared" si="30"/>
        <v>Kumuh Ringan</v>
      </c>
      <c r="O119" s="14">
        <v>3</v>
      </c>
      <c r="P119" s="14" t="str">
        <f t="shared" si="31"/>
        <v>Rendah</v>
      </c>
      <c r="Q119" s="18" t="s">
        <v>85</v>
      </c>
      <c r="R119" s="14"/>
    </row>
    <row r="120" spans="2:18" s="3" customFormat="1" ht="11.4" customHeight="1">
      <c r="B120" s="10">
        <v>32</v>
      </c>
      <c r="C120" s="48" t="s">
        <v>162</v>
      </c>
      <c r="D120" s="29">
        <v>0.68</v>
      </c>
      <c r="E120" s="13">
        <v>0.68</v>
      </c>
      <c r="F120" s="14" t="s">
        <v>170</v>
      </c>
      <c r="G120" s="44" t="s">
        <v>131</v>
      </c>
      <c r="H120" s="44" t="s">
        <v>132</v>
      </c>
      <c r="I120" s="14">
        <v>66</v>
      </c>
      <c r="J120" s="15">
        <v>97.058823529411754</v>
      </c>
      <c r="K120" s="14" t="s">
        <v>171</v>
      </c>
      <c r="L120" s="14" t="s">
        <v>130</v>
      </c>
      <c r="M120" s="14">
        <v>23</v>
      </c>
      <c r="N120" s="14" t="str">
        <f t="shared" si="30"/>
        <v>Kumuh Ringan</v>
      </c>
      <c r="O120" s="14">
        <v>3</v>
      </c>
      <c r="P120" s="14" t="str">
        <f t="shared" si="31"/>
        <v>Rendah</v>
      </c>
      <c r="Q120" s="18" t="s">
        <v>85</v>
      </c>
      <c r="R120" s="14"/>
    </row>
    <row r="121" spans="2:18" s="3" customFormat="1" ht="11.4" customHeight="1">
      <c r="B121" s="10">
        <v>33</v>
      </c>
      <c r="C121" s="48" t="s">
        <v>162</v>
      </c>
      <c r="D121" s="13">
        <v>2.93</v>
      </c>
      <c r="E121" s="13">
        <v>2.93</v>
      </c>
      <c r="F121" s="14" t="s">
        <v>75</v>
      </c>
      <c r="G121" s="44" t="s">
        <v>172</v>
      </c>
      <c r="H121" s="44" t="s">
        <v>173</v>
      </c>
      <c r="I121" s="14">
        <v>428</v>
      </c>
      <c r="J121" s="15">
        <v>146.07508532423208</v>
      </c>
      <c r="K121" s="14" t="s">
        <v>174</v>
      </c>
      <c r="L121" s="14" t="s">
        <v>175</v>
      </c>
      <c r="M121" s="14">
        <v>19</v>
      </c>
      <c r="N121" s="14" t="str">
        <f t="shared" si="30"/>
        <v>Kumuh Ringan</v>
      </c>
      <c r="O121" s="14">
        <v>3</v>
      </c>
      <c r="P121" s="14" t="str">
        <f t="shared" si="31"/>
        <v>Rendah</v>
      </c>
      <c r="Q121" s="18" t="s">
        <v>85</v>
      </c>
      <c r="R121" s="14"/>
    </row>
    <row r="122" spans="2:18" s="3" customFormat="1" ht="11.4" customHeight="1">
      <c r="B122" s="10">
        <v>34</v>
      </c>
      <c r="C122" s="48" t="s">
        <v>162</v>
      </c>
      <c r="D122" s="13">
        <v>2.39</v>
      </c>
      <c r="E122" s="13">
        <v>2.39</v>
      </c>
      <c r="F122" s="14" t="s">
        <v>88</v>
      </c>
      <c r="G122" s="44" t="s">
        <v>172</v>
      </c>
      <c r="H122" s="44" t="s">
        <v>173</v>
      </c>
      <c r="I122" s="14">
        <v>389</v>
      </c>
      <c r="J122" s="15">
        <v>162.76150627615061</v>
      </c>
      <c r="K122" s="14" t="s">
        <v>168</v>
      </c>
      <c r="L122" s="14" t="s">
        <v>176</v>
      </c>
      <c r="M122" s="14">
        <v>20</v>
      </c>
      <c r="N122" s="14" t="str">
        <f t="shared" si="30"/>
        <v>Kumuh Ringan</v>
      </c>
      <c r="O122" s="14">
        <v>3</v>
      </c>
      <c r="P122" s="14" t="str">
        <f t="shared" si="31"/>
        <v>Rendah</v>
      </c>
      <c r="Q122" s="18" t="s">
        <v>85</v>
      </c>
      <c r="R122" s="14"/>
    </row>
    <row r="123" spans="2:18" s="3" customFormat="1" ht="11.4" customHeight="1">
      <c r="B123" s="19"/>
      <c r="C123" s="46" t="s">
        <v>177</v>
      </c>
      <c r="D123" s="22">
        <f>SUM(D115:D122)</f>
        <v>10.23</v>
      </c>
      <c r="E123" s="22">
        <f>SUM(E115:E122)</f>
        <v>9.4700000000000006</v>
      </c>
      <c r="F123" s="47"/>
      <c r="G123" s="47"/>
      <c r="H123" s="47"/>
      <c r="I123" s="23"/>
      <c r="J123" s="33"/>
      <c r="K123" s="23"/>
      <c r="L123" s="23"/>
      <c r="M123" s="23"/>
      <c r="N123" s="23"/>
      <c r="O123" s="23"/>
      <c r="P123" s="23"/>
      <c r="Q123" s="27"/>
      <c r="R123" s="23" t="str">
        <f>IF(D123="","",IF(D123&gt;=15,"Pusat",IF(AND(D123&lt;=14.99,D123&gt;=10),"Provinsi",IF(AND(D123&lt;=9.99,D123&gt;=0),"Kota","Kota"))))</f>
        <v>Provinsi</v>
      </c>
    </row>
    <row r="124" spans="2:18" s="45" customFormat="1" ht="11.4" customHeight="1">
      <c r="B124" s="10">
        <v>35</v>
      </c>
      <c r="C124" s="48" t="s">
        <v>178</v>
      </c>
      <c r="D124" s="13">
        <v>0.27</v>
      </c>
      <c r="E124" s="13">
        <v>0</v>
      </c>
      <c r="F124" s="14" t="s">
        <v>63</v>
      </c>
      <c r="G124" s="44" t="s">
        <v>179</v>
      </c>
      <c r="H124" s="44" t="s">
        <v>180</v>
      </c>
      <c r="I124" s="14">
        <v>39</v>
      </c>
      <c r="J124" s="15">
        <v>144</v>
      </c>
      <c r="K124" s="14" t="s">
        <v>118</v>
      </c>
      <c r="L124" s="14" t="s">
        <v>181</v>
      </c>
      <c r="M124" s="14">
        <v>15</v>
      </c>
      <c r="N124" s="14" t="str">
        <f t="shared" si="30"/>
        <v>Tidak Kumuh</v>
      </c>
      <c r="O124" s="14">
        <v>7</v>
      </c>
      <c r="P124" s="14" t="str">
        <f t="shared" ref="P124:P126" si="32">IF(O124="","",IF(O124&gt;=11,"Tinggi",IF(AND(O124&lt;=10,O124&gt;=6),"Sedang",IF(AND(O124&lt;=5,O124&gt;=1),"Rendah","Rendah"))))</f>
        <v>Sedang</v>
      </c>
      <c r="Q124" s="18" t="s">
        <v>85</v>
      </c>
      <c r="R124" s="14"/>
    </row>
    <row r="125" spans="2:18" s="3" customFormat="1" ht="11.4" customHeight="1">
      <c r="B125" s="10">
        <v>36</v>
      </c>
      <c r="C125" s="48" t="s">
        <v>178</v>
      </c>
      <c r="D125" s="13">
        <v>0.26</v>
      </c>
      <c r="E125" s="13">
        <v>0.26</v>
      </c>
      <c r="F125" s="14" t="s">
        <v>62</v>
      </c>
      <c r="G125" s="44" t="s">
        <v>179</v>
      </c>
      <c r="H125" s="44" t="s">
        <v>180</v>
      </c>
      <c r="I125" s="14">
        <v>40</v>
      </c>
      <c r="J125" s="15">
        <v>153.84615384615384</v>
      </c>
      <c r="K125" s="18" t="s">
        <v>118</v>
      </c>
      <c r="L125" s="14" t="s">
        <v>182</v>
      </c>
      <c r="M125" s="14">
        <v>16</v>
      </c>
      <c r="N125" s="14" t="str">
        <f t="shared" si="30"/>
        <v>Kumuh Ringan</v>
      </c>
      <c r="O125" s="14">
        <v>7</v>
      </c>
      <c r="P125" s="14" t="str">
        <f t="shared" si="32"/>
        <v>Sedang</v>
      </c>
      <c r="Q125" s="18" t="s">
        <v>85</v>
      </c>
      <c r="R125" s="14"/>
    </row>
    <row r="126" spans="2:18" s="45" customFormat="1" ht="11.4" customHeight="1">
      <c r="B126" s="10">
        <v>37</v>
      </c>
      <c r="C126" s="48" t="s">
        <v>178</v>
      </c>
      <c r="D126" s="13">
        <v>0.49</v>
      </c>
      <c r="E126" s="13">
        <v>0</v>
      </c>
      <c r="F126" s="14" t="s">
        <v>61</v>
      </c>
      <c r="G126" s="44" t="s">
        <v>179</v>
      </c>
      <c r="H126" s="44" t="s">
        <v>180</v>
      </c>
      <c r="I126" s="14">
        <v>26</v>
      </c>
      <c r="J126" s="15">
        <v>53</v>
      </c>
      <c r="K126" s="14" t="s">
        <v>183</v>
      </c>
      <c r="L126" s="14" t="s">
        <v>182</v>
      </c>
      <c r="M126" s="14">
        <v>14</v>
      </c>
      <c r="N126" s="14" t="str">
        <f t="shared" si="30"/>
        <v>Tidak Kumuh</v>
      </c>
      <c r="O126" s="14">
        <v>7</v>
      </c>
      <c r="P126" s="14" t="str">
        <f t="shared" si="32"/>
        <v>Sedang</v>
      </c>
      <c r="Q126" s="18" t="s">
        <v>85</v>
      </c>
      <c r="R126" s="14"/>
    </row>
    <row r="127" spans="2:18" s="3" customFormat="1" ht="11.4" customHeight="1">
      <c r="B127" s="19"/>
      <c r="C127" s="46" t="s">
        <v>184</v>
      </c>
      <c r="D127" s="22">
        <f>SUM(D124:D126)</f>
        <v>1.02</v>
      </c>
      <c r="E127" s="22">
        <f>SUM(E124:E126)</f>
        <v>0.26</v>
      </c>
      <c r="F127" s="47"/>
      <c r="G127" s="47"/>
      <c r="H127" s="47"/>
      <c r="I127" s="23"/>
      <c r="J127" s="33"/>
      <c r="K127" s="23"/>
      <c r="L127" s="23"/>
      <c r="M127" s="23"/>
      <c r="N127" s="23"/>
      <c r="O127" s="23"/>
      <c r="P127" s="23"/>
      <c r="Q127" s="27"/>
      <c r="R127" s="23" t="str">
        <f>IF(D127="","",IF(D127&gt;=15,"Pusat",IF(AND(D127&lt;=14.99,D127&gt;=10),"Provinsi",IF(AND(D127&lt;=9.99,D127&gt;=0),"Kota","Kota"))))</f>
        <v>Kota</v>
      </c>
    </row>
    <row r="128" spans="2:18" s="3" customFormat="1" ht="11.4" customHeight="1">
      <c r="B128" s="10">
        <v>38</v>
      </c>
      <c r="C128" s="44" t="s">
        <v>185</v>
      </c>
      <c r="D128" s="13">
        <v>0.13</v>
      </c>
      <c r="E128" s="13">
        <v>0.13</v>
      </c>
      <c r="F128" s="14" t="s">
        <v>71</v>
      </c>
      <c r="G128" s="44" t="s">
        <v>186</v>
      </c>
      <c r="H128" s="44" t="s">
        <v>180</v>
      </c>
      <c r="I128" s="14">
        <v>26</v>
      </c>
      <c r="J128" s="15">
        <v>200</v>
      </c>
      <c r="K128" s="18" t="s">
        <v>187</v>
      </c>
      <c r="L128" s="14" t="s">
        <v>188</v>
      </c>
      <c r="M128" s="14">
        <v>18</v>
      </c>
      <c r="N128" s="14" t="str">
        <f t="shared" si="30"/>
        <v>Kumuh Ringan</v>
      </c>
      <c r="O128" s="14">
        <v>7</v>
      </c>
      <c r="P128" s="14" t="str">
        <f t="shared" ref="P128:P132" si="33">IF(O128="","",IF(O128&gt;=11,"Tinggi",IF(AND(O128&lt;=10,O128&gt;=6),"Sedang",IF(AND(O128&lt;=5,O128&gt;=1),"Rendah","Rendah"))))</f>
        <v>Sedang</v>
      </c>
      <c r="Q128" s="18" t="s">
        <v>85</v>
      </c>
      <c r="R128" s="14"/>
    </row>
    <row r="129" spans="2:18" s="3" customFormat="1" ht="11.4" customHeight="1">
      <c r="B129" s="10">
        <v>39</v>
      </c>
      <c r="C129" s="44" t="s">
        <v>185</v>
      </c>
      <c r="D129" s="13">
        <v>0.62</v>
      </c>
      <c r="E129" s="13">
        <v>0.62</v>
      </c>
      <c r="F129" s="14" t="s">
        <v>72</v>
      </c>
      <c r="G129" s="44" t="s">
        <v>186</v>
      </c>
      <c r="H129" s="44" t="s">
        <v>180</v>
      </c>
      <c r="I129" s="14">
        <v>138</v>
      </c>
      <c r="J129" s="15">
        <v>222.58064516129033</v>
      </c>
      <c r="K129" s="18" t="s">
        <v>189</v>
      </c>
      <c r="L129" s="14" t="s">
        <v>190</v>
      </c>
      <c r="M129" s="14">
        <v>16</v>
      </c>
      <c r="N129" s="14" t="str">
        <f t="shared" si="30"/>
        <v>Kumuh Ringan</v>
      </c>
      <c r="O129" s="14">
        <v>7</v>
      </c>
      <c r="P129" s="14" t="str">
        <f t="shared" si="33"/>
        <v>Sedang</v>
      </c>
      <c r="Q129" s="18" t="s">
        <v>85</v>
      </c>
      <c r="R129" s="14"/>
    </row>
    <row r="130" spans="2:18" s="45" customFormat="1" ht="11.4" customHeight="1">
      <c r="B130" s="10">
        <v>40</v>
      </c>
      <c r="C130" s="44" t="s">
        <v>185</v>
      </c>
      <c r="D130" s="13">
        <v>0.19</v>
      </c>
      <c r="E130" s="13">
        <v>0</v>
      </c>
      <c r="F130" s="14" t="s">
        <v>139</v>
      </c>
      <c r="G130" s="44" t="s">
        <v>191</v>
      </c>
      <c r="H130" s="44" t="s">
        <v>180</v>
      </c>
      <c r="I130" s="14">
        <v>191</v>
      </c>
      <c r="J130" s="15">
        <v>1005</v>
      </c>
      <c r="K130" s="14" t="s">
        <v>192</v>
      </c>
      <c r="L130" s="14" t="s">
        <v>193</v>
      </c>
      <c r="M130" s="14">
        <v>11</v>
      </c>
      <c r="N130" s="14" t="str">
        <f t="shared" si="30"/>
        <v>Tidak Kumuh</v>
      </c>
      <c r="O130" s="14">
        <v>7</v>
      </c>
      <c r="P130" s="14" t="str">
        <f t="shared" si="33"/>
        <v>Sedang</v>
      </c>
      <c r="Q130" s="18" t="s">
        <v>85</v>
      </c>
      <c r="R130" s="14"/>
    </row>
    <row r="131" spans="2:18" s="45" customFormat="1" ht="11.4" customHeight="1">
      <c r="B131" s="10">
        <v>41</v>
      </c>
      <c r="C131" s="44" t="s">
        <v>185</v>
      </c>
      <c r="D131" s="13">
        <v>1.1100000000000001</v>
      </c>
      <c r="E131" s="13">
        <v>0</v>
      </c>
      <c r="F131" s="14" t="s">
        <v>59</v>
      </c>
      <c r="G131" s="44" t="s">
        <v>191</v>
      </c>
      <c r="H131" s="44" t="s">
        <v>180</v>
      </c>
      <c r="I131" s="14">
        <v>190</v>
      </c>
      <c r="J131" s="15">
        <v>171</v>
      </c>
      <c r="K131" s="14" t="s">
        <v>194</v>
      </c>
      <c r="L131" s="14" t="s">
        <v>190</v>
      </c>
      <c r="M131" s="14">
        <v>7</v>
      </c>
      <c r="N131" s="14" t="str">
        <f t="shared" si="30"/>
        <v>Tidak Kumuh</v>
      </c>
      <c r="O131" s="14">
        <v>7</v>
      </c>
      <c r="P131" s="14" t="str">
        <f t="shared" si="33"/>
        <v>Sedang</v>
      </c>
      <c r="Q131" s="18" t="s">
        <v>85</v>
      </c>
      <c r="R131" s="14"/>
    </row>
    <row r="132" spans="2:18" s="45" customFormat="1" ht="11.4" customHeight="1">
      <c r="B132" s="10">
        <v>42</v>
      </c>
      <c r="C132" s="44" t="s">
        <v>185</v>
      </c>
      <c r="D132" s="13">
        <v>0.28000000000000003</v>
      </c>
      <c r="E132" s="13">
        <v>0</v>
      </c>
      <c r="F132" s="14" t="s">
        <v>88</v>
      </c>
      <c r="G132" s="44" t="s">
        <v>191</v>
      </c>
      <c r="H132" s="44" t="s">
        <v>180</v>
      </c>
      <c r="I132" s="14">
        <v>228</v>
      </c>
      <c r="J132" s="15">
        <v>814</v>
      </c>
      <c r="K132" s="14" t="s">
        <v>195</v>
      </c>
      <c r="L132" s="14" t="s">
        <v>196</v>
      </c>
      <c r="M132" s="14">
        <v>11</v>
      </c>
      <c r="N132" s="14" t="str">
        <f t="shared" si="30"/>
        <v>Tidak Kumuh</v>
      </c>
      <c r="O132" s="14">
        <v>7</v>
      </c>
      <c r="P132" s="14" t="str">
        <f t="shared" si="33"/>
        <v>Sedang</v>
      </c>
      <c r="Q132" s="18" t="s">
        <v>85</v>
      </c>
      <c r="R132" s="14"/>
    </row>
    <row r="133" spans="2:18" s="3" customFormat="1" ht="11.4" customHeight="1">
      <c r="B133" s="19"/>
      <c r="C133" s="46" t="s">
        <v>197</v>
      </c>
      <c r="D133" s="22">
        <f>SUM(D128:D132)</f>
        <v>2.33</v>
      </c>
      <c r="E133" s="22">
        <f>SUM(E128:E132)</f>
        <v>0.75</v>
      </c>
      <c r="F133" s="47"/>
      <c r="G133" s="47"/>
      <c r="H133" s="47"/>
      <c r="I133" s="23"/>
      <c r="J133" s="33"/>
      <c r="K133" s="23"/>
      <c r="L133" s="23"/>
      <c r="M133" s="23"/>
      <c r="N133" s="23"/>
      <c r="O133" s="23"/>
      <c r="P133" s="23"/>
      <c r="Q133" s="27"/>
      <c r="R133" s="23" t="str">
        <f>IF(D133="","",IF(D133&gt;=15,"Pusat",IF(AND(D133&lt;=14.99,D133&gt;=10),"Provinsi",IF(AND(D133&lt;=9.99,D133&gt;=0),"Kota","Kota"))))</f>
        <v>Kota</v>
      </c>
    </row>
    <row r="134" spans="2:18" s="3" customFormat="1" ht="11.4" customHeight="1">
      <c r="B134" s="10">
        <v>43</v>
      </c>
      <c r="C134" s="44" t="s">
        <v>198</v>
      </c>
      <c r="D134" s="13">
        <v>2.61</v>
      </c>
      <c r="E134" s="13">
        <v>2.61</v>
      </c>
      <c r="F134" s="14" t="s">
        <v>87</v>
      </c>
      <c r="G134" s="44" t="s">
        <v>199</v>
      </c>
      <c r="H134" s="44" t="s">
        <v>150</v>
      </c>
      <c r="I134" s="14">
        <v>317</v>
      </c>
      <c r="J134" s="15">
        <v>121.45593869731802</v>
      </c>
      <c r="K134" s="14" t="s">
        <v>200</v>
      </c>
      <c r="L134" s="14" t="s">
        <v>201</v>
      </c>
      <c r="M134" s="14">
        <v>17</v>
      </c>
      <c r="N134" s="14" t="str">
        <f t="shared" si="30"/>
        <v>Kumuh Ringan</v>
      </c>
      <c r="O134" s="14">
        <v>3</v>
      </c>
      <c r="P134" s="14" t="str">
        <f t="shared" ref="P134:P141" si="34">IF(O134="","",IF(O134&gt;=11,"Tinggi",IF(AND(O134&lt;=10,O134&gt;=6),"Sedang",IF(AND(O134&lt;=5,O134&gt;=1),"Rendah","Rendah"))))</f>
        <v>Rendah</v>
      </c>
      <c r="Q134" s="18" t="s">
        <v>85</v>
      </c>
      <c r="R134" s="14"/>
    </row>
    <row r="135" spans="2:18" s="3" customFormat="1" ht="11.4" customHeight="1">
      <c r="B135" s="10">
        <v>44</v>
      </c>
      <c r="C135" s="44" t="s">
        <v>198</v>
      </c>
      <c r="D135" s="13">
        <v>3.32</v>
      </c>
      <c r="E135" s="13">
        <v>3.32</v>
      </c>
      <c r="F135" s="14" t="s">
        <v>75</v>
      </c>
      <c r="G135" s="44" t="s">
        <v>199</v>
      </c>
      <c r="H135" s="44" t="s">
        <v>150</v>
      </c>
      <c r="I135" s="14">
        <v>291</v>
      </c>
      <c r="J135" s="15">
        <v>87.650602409638552</v>
      </c>
      <c r="K135" s="14" t="s">
        <v>202</v>
      </c>
      <c r="L135" s="14" t="s">
        <v>203</v>
      </c>
      <c r="M135" s="14">
        <v>16</v>
      </c>
      <c r="N135" s="14" t="str">
        <f t="shared" si="30"/>
        <v>Kumuh Ringan</v>
      </c>
      <c r="O135" s="14">
        <v>3</v>
      </c>
      <c r="P135" s="14" t="str">
        <f t="shared" si="34"/>
        <v>Rendah</v>
      </c>
      <c r="Q135" s="18" t="s">
        <v>85</v>
      </c>
      <c r="R135" s="14"/>
    </row>
    <row r="136" spans="2:18" s="45" customFormat="1" ht="11.4" customHeight="1">
      <c r="B136" s="10">
        <v>45</v>
      </c>
      <c r="C136" s="44" t="s">
        <v>198</v>
      </c>
      <c r="D136" s="13">
        <v>2.68</v>
      </c>
      <c r="E136" s="37">
        <v>0</v>
      </c>
      <c r="F136" s="14" t="s">
        <v>88</v>
      </c>
      <c r="G136" s="44" t="s">
        <v>199</v>
      </c>
      <c r="H136" s="44" t="s">
        <v>150</v>
      </c>
      <c r="I136" s="15">
        <v>232</v>
      </c>
      <c r="J136" s="18">
        <v>87</v>
      </c>
      <c r="K136" s="14" t="s">
        <v>204</v>
      </c>
      <c r="L136" s="14" t="s">
        <v>205</v>
      </c>
      <c r="M136" s="14">
        <v>14</v>
      </c>
      <c r="N136" s="14" t="str">
        <f t="shared" si="30"/>
        <v>Tidak Kumuh</v>
      </c>
      <c r="O136" s="14">
        <v>3</v>
      </c>
      <c r="P136" s="14" t="str">
        <f t="shared" si="34"/>
        <v>Rendah</v>
      </c>
      <c r="Q136" s="18" t="s">
        <v>85</v>
      </c>
      <c r="R136" s="14"/>
    </row>
    <row r="137" spans="2:18" s="3" customFormat="1" ht="11.4" customHeight="1">
      <c r="B137" s="10">
        <v>46</v>
      </c>
      <c r="C137" s="44" t="s">
        <v>198</v>
      </c>
      <c r="D137" s="13">
        <v>0.76</v>
      </c>
      <c r="E137" s="13">
        <v>0.76</v>
      </c>
      <c r="F137" s="14" t="s">
        <v>61</v>
      </c>
      <c r="G137" s="44" t="s">
        <v>198</v>
      </c>
      <c r="H137" s="44" t="s">
        <v>206</v>
      </c>
      <c r="I137" s="14">
        <v>45</v>
      </c>
      <c r="J137" s="15">
        <v>59.210526315789473</v>
      </c>
      <c r="K137" s="14" t="s">
        <v>207</v>
      </c>
      <c r="L137" s="14" t="s">
        <v>208</v>
      </c>
      <c r="M137" s="14">
        <v>21</v>
      </c>
      <c r="N137" s="14" t="str">
        <f t="shared" si="30"/>
        <v>Kumuh Ringan</v>
      </c>
      <c r="O137" s="14">
        <v>3</v>
      </c>
      <c r="P137" s="14" t="str">
        <f t="shared" si="34"/>
        <v>Rendah</v>
      </c>
      <c r="Q137" s="18" t="s">
        <v>85</v>
      </c>
      <c r="R137" s="14"/>
    </row>
    <row r="138" spans="2:18" s="3" customFormat="1" ht="11.4" customHeight="1">
      <c r="B138" s="10">
        <v>47</v>
      </c>
      <c r="C138" s="44" t="s">
        <v>198</v>
      </c>
      <c r="D138" s="13">
        <v>0.33</v>
      </c>
      <c r="E138" s="13">
        <v>0.33</v>
      </c>
      <c r="F138" s="14" t="s">
        <v>60</v>
      </c>
      <c r="G138" s="44" t="s">
        <v>198</v>
      </c>
      <c r="H138" s="44" t="s">
        <v>206</v>
      </c>
      <c r="I138" s="14">
        <v>40</v>
      </c>
      <c r="J138" s="15">
        <v>121.2121212121212</v>
      </c>
      <c r="K138" s="14" t="s">
        <v>207</v>
      </c>
      <c r="L138" s="14" t="s">
        <v>208</v>
      </c>
      <c r="M138" s="14">
        <v>19</v>
      </c>
      <c r="N138" s="14" t="str">
        <f t="shared" si="30"/>
        <v>Kumuh Ringan</v>
      </c>
      <c r="O138" s="14">
        <v>3</v>
      </c>
      <c r="P138" s="14" t="str">
        <f t="shared" si="34"/>
        <v>Rendah</v>
      </c>
      <c r="Q138" s="18" t="s">
        <v>85</v>
      </c>
      <c r="R138" s="14"/>
    </row>
    <row r="139" spans="2:18" s="3" customFormat="1" ht="11.4" customHeight="1">
      <c r="B139" s="10">
        <v>48</v>
      </c>
      <c r="C139" s="44" t="s">
        <v>198</v>
      </c>
      <c r="D139" s="13">
        <v>0.49</v>
      </c>
      <c r="E139" s="13">
        <v>0.49</v>
      </c>
      <c r="F139" s="14" t="s">
        <v>59</v>
      </c>
      <c r="G139" s="44" t="s">
        <v>198</v>
      </c>
      <c r="H139" s="44" t="s">
        <v>206</v>
      </c>
      <c r="I139" s="14">
        <v>57</v>
      </c>
      <c r="J139" s="15">
        <v>116.32653061224489</v>
      </c>
      <c r="K139" s="14" t="s">
        <v>209</v>
      </c>
      <c r="L139" s="14" t="s">
        <v>135</v>
      </c>
      <c r="M139" s="14">
        <v>16</v>
      </c>
      <c r="N139" s="14" t="str">
        <f t="shared" si="30"/>
        <v>Kumuh Ringan</v>
      </c>
      <c r="O139" s="14">
        <v>3</v>
      </c>
      <c r="P139" s="14" t="str">
        <f t="shared" si="34"/>
        <v>Rendah</v>
      </c>
      <c r="Q139" s="18" t="s">
        <v>85</v>
      </c>
      <c r="R139" s="14"/>
    </row>
    <row r="140" spans="2:18" s="3" customFormat="1" ht="11.4" customHeight="1">
      <c r="B140" s="10">
        <v>49</v>
      </c>
      <c r="C140" s="44" t="s">
        <v>198</v>
      </c>
      <c r="D140" s="13">
        <v>2.15</v>
      </c>
      <c r="E140" s="13">
        <v>2.15</v>
      </c>
      <c r="F140" s="14" t="s">
        <v>63</v>
      </c>
      <c r="G140" s="44" t="s">
        <v>198</v>
      </c>
      <c r="H140" s="44" t="s">
        <v>206</v>
      </c>
      <c r="I140" s="14">
        <v>581</v>
      </c>
      <c r="J140" s="15">
        <v>270.23255813953489</v>
      </c>
      <c r="K140" s="38" t="s">
        <v>210</v>
      </c>
      <c r="L140" s="38" t="s">
        <v>211</v>
      </c>
      <c r="M140" s="14">
        <v>18</v>
      </c>
      <c r="N140" s="14" t="str">
        <f t="shared" si="30"/>
        <v>Kumuh Ringan</v>
      </c>
      <c r="O140" s="14">
        <v>3</v>
      </c>
      <c r="P140" s="14" t="str">
        <f t="shared" si="34"/>
        <v>Rendah</v>
      </c>
      <c r="Q140" s="18" t="s">
        <v>85</v>
      </c>
      <c r="R140" s="14"/>
    </row>
    <row r="141" spans="2:18" s="45" customFormat="1" ht="11.4" customHeight="1">
      <c r="B141" s="10">
        <v>50</v>
      </c>
      <c r="C141" s="44" t="s">
        <v>198</v>
      </c>
      <c r="D141" s="13">
        <v>1.68</v>
      </c>
      <c r="E141" s="37">
        <v>0</v>
      </c>
      <c r="F141" s="14" t="s">
        <v>72</v>
      </c>
      <c r="G141" s="44" t="s">
        <v>198</v>
      </c>
      <c r="H141" s="44" t="s">
        <v>206</v>
      </c>
      <c r="I141" s="15">
        <v>186</v>
      </c>
      <c r="J141" s="18">
        <v>111</v>
      </c>
      <c r="K141" s="14" t="s">
        <v>212</v>
      </c>
      <c r="L141" s="14" t="s">
        <v>213</v>
      </c>
      <c r="M141" s="14">
        <v>13</v>
      </c>
      <c r="N141" s="14" t="str">
        <f t="shared" si="30"/>
        <v>Tidak Kumuh</v>
      </c>
      <c r="O141" s="14">
        <v>3</v>
      </c>
      <c r="P141" s="14" t="str">
        <f t="shared" si="34"/>
        <v>Rendah</v>
      </c>
      <c r="Q141" s="18" t="s">
        <v>85</v>
      </c>
      <c r="R141" s="14"/>
    </row>
    <row r="142" spans="2:18" s="3" customFormat="1" ht="11.4" customHeight="1">
      <c r="B142" s="19"/>
      <c r="C142" s="46" t="s">
        <v>214</v>
      </c>
      <c r="D142" s="22">
        <f>SUM(D134:D141)</f>
        <v>14.02</v>
      </c>
      <c r="E142" s="22">
        <f>SUM(E134:E141)</f>
        <v>9.66</v>
      </c>
      <c r="F142" s="47"/>
      <c r="G142" s="47"/>
      <c r="H142" s="47"/>
      <c r="I142" s="23"/>
      <c r="J142" s="33"/>
      <c r="K142" s="23"/>
      <c r="L142" s="23"/>
      <c r="M142" s="23"/>
      <c r="N142" s="23"/>
      <c r="O142" s="23"/>
      <c r="P142" s="23"/>
      <c r="Q142" s="27"/>
      <c r="R142" s="23" t="str">
        <f>IF(D142="","",IF(D142&gt;=15,"Pusat",IF(AND(D142&lt;=14.99,D142&gt;=10),"Provinsi",IF(AND(D142&lt;=9.99,D142&gt;=0),"Kota","Kota"))))</f>
        <v>Provinsi</v>
      </c>
    </row>
    <row r="143" spans="2:18" s="3" customFormat="1" ht="11.4" customHeight="1">
      <c r="B143" s="10">
        <v>51</v>
      </c>
      <c r="C143" s="44" t="s">
        <v>215</v>
      </c>
      <c r="D143" s="13">
        <v>2.5</v>
      </c>
      <c r="E143" s="13">
        <v>2.5</v>
      </c>
      <c r="F143" s="14" t="s">
        <v>59</v>
      </c>
      <c r="G143" s="44" t="s">
        <v>215</v>
      </c>
      <c r="H143" s="44" t="s">
        <v>216</v>
      </c>
      <c r="I143" s="14">
        <v>276</v>
      </c>
      <c r="J143" s="15">
        <v>110.4</v>
      </c>
      <c r="K143" s="14" t="s">
        <v>217</v>
      </c>
      <c r="L143" s="14" t="s">
        <v>218</v>
      </c>
      <c r="M143" s="14">
        <v>23</v>
      </c>
      <c r="N143" s="14" t="str">
        <f t="shared" si="30"/>
        <v>Kumuh Ringan</v>
      </c>
      <c r="O143" s="14">
        <v>11</v>
      </c>
      <c r="P143" s="14" t="str">
        <f t="shared" ref="P143:P151" si="35">IF(O143="","",IF(O143&gt;=11,"Tinggi",IF(AND(O143&lt;=10,O143&gt;=6),"Sedang",IF(AND(O143&lt;=5,O143&gt;=1),"Rendah","Rendah"))))</f>
        <v>Tinggi</v>
      </c>
      <c r="Q143" s="18" t="s">
        <v>85</v>
      </c>
      <c r="R143" s="14"/>
    </row>
    <row r="144" spans="2:18" s="3" customFormat="1" ht="11.4" customHeight="1">
      <c r="B144" s="10">
        <v>52</v>
      </c>
      <c r="C144" s="44" t="s">
        <v>215</v>
      </c>
      <c r="D144" s="13">
        <v>1.52</v>
      </c>
      <c r="E144" s="13">
        <v>1.52</v>
      </c>
      <c r="F144" s="14" t="s">
        <v>60</v>
      </c>
      <c r="G144" s="44" t="s">
        <v>215</v>
      </c>
      <c r="H144" s="44" t="s">
        <v>216</v>
      </c>
      <c r="I144" s="14">
        <v>139</v>
      </c>
      <c r="J144" s="15">
        <v>91.44736842105263</v>
      </c>
      <c r="K144" s="14" t="s">
        <v>195</v>
      </c>
      <c r="L144" s="14" t="s">
        <v>219</v>
      </c>
      <c r="M144" s="14">
        <v>28</v>
      </c>
      <c r="N144" s="14" t="str">
        <f t="shared" si="30"/>
        <v>Kumuh Ringan</v>
      </c>
      <c r="O144" s="14">
        <v>11</v>
      </c>
      <c r="P144" s="14" t="str">
        <f t="shared" si="35"/>
        <v>Tinggi</v>
      </c>
      <c r="Q144" s="18" t="s">
        <v>85</v>
      </c>
      <c r="R144" s="14"/>
    </row>
    <row r="145" spans="2:18" s="3" customFormat="1" ht="11.4" customHeight="1">
      <c r="B145" s="10">
        <v>53</v>
      </c>
      <c r="C145" s="44" t="s">
        <v>215</v>
      </c>
      <c r="D145" s="13">
        <v>1.7</v>
      </c>
      <c r="E145" s="13">
        <v>1.7</v>
      </c>
      <c r="F145" s="14" t="s">
        <v>64</v>
      </c>
      <c r="G145" s="44" t="s">
        <v>215</v>
      </c>
      <c r="H145" s="44" t="s">
        <v>216</v>
      </c>
      <c r="I145" s="14">
        <v>160</v>
      </c>
      <c r="J145" s="15">
        <v>94.117647058823536</v>
      </c>
      <c r="K145" s="14" t="s">
        <v>220</v>
      </c>
      <c r="L145" s="14" t="s">
        <v>221</v>
      </c>
      <c r="M145" s="14">
        <v>25</v>
      </c>
      <c r="N145" s="14" t="str">
        <f t="shared" si="30"/>
        <v>Kumuh Ringan</v>
      </c>
      <c r="O145" s="14">
        <v>11</v>
      </c>
      <c r="P145" s="14" t="str">
        <f t="shared" si="35"/>
        <v>Tinggi</v>
      </c>
      <c r="Q145" s="18" t="s">
        <v>85</v>
      </c>
      <c r="R145" s="14"/>
    </row>
    <row r="146" spans="2:18" s="3" customFormat="1" ht="11.4" customHeight="1">
      <c r="B146" s="19"/>
      <c r="C146" s="46" t="s">
        <v>222</v>
      </c>
      <c r="D146" s="22">
        <f>SUM(D143:D145)</f>
        <v>5.72</v>
      </c>
      <c r="E146" s="22">
        <f>SUM(E143:E145)</f>
        <v>5.72</v>
      </c>
      <c r="F146" s="47"/>
      <c r="G146" s="47"/>
      <c r="H146" s="47"/>
      <c r="I146" s="23"/>
      <c r="J146" s="33"/>
      <c r="K146" s="23"/>
      <c r="L146" s="23"/>
      <c r="M146" s="23"/>
      <c r="N146" s="23"/>
      <c r="O146" s="23"/>
      <c r="P146" s="23"/>
      <c r="Q146" s="27"/>
      <c r="R146" s="23" t="str">
        <f>IF(D146="","",IF(D146&gt;=15,"Pusat",IF(AND(D146&lt;=14.99,D146&gt;=10),"Provinsi",IF(AND(D146&lt;=9.99,D146&gt;=0),"Kota","Kota"))))</f>
        <v>Kota</v>
      </c>
    </row>
    <row r="147" spans="2:18" s="45" customFormat="1" ht="11.4" customHeight="1">
      <c r="B147" s="10">
        <v>54</v>
      </c>
      <c r="C147" s="44" t="s">
        <v>223</v>
      </c>
      <c r="D147" s="37">
        <v>0.88</v>
      </c>
      <c r="E147" s="37">
        <v>0</v>
      </c>
      <c r="F147" s="14" t="s">
        <v>32</v>
      </c>
      <c r="G147" s="44" t="s">
        <v>223</v>
      </c>
      <c r="H147" s="44" t="s">
        <v>224</v>
      </c>
      <c r="I147" s="15">
        <v>174</v>
      </c>
      <c r="J147" s="18">
        <v>198</v>
      </c>
      <c r="K147" s="14" t="s">
        <v>225</v>
      </c>
      <c r="L147" s="14" t="s">
        <v>226</v>
      </c>
      <c r="M147" s="14">
        <v>9</v>
      </c>
      <c r="N147" s="14" t="str">
        <f t="shared" si="30"/>
        <v>Tidak Kumuh</v>
      </c>
      <c r="O147" s="14">
        <v>11</v>
      </c>
      <c r="P147" s="14" t="s">
        <v>227</v>
      </c>
      <c r="Q147" s="14" t="s">
        <v>85</v>
      </c>
      <c r="R147" s="14"/>
    </row>
    <row r="148" spans="2:18" s="45" customFormat="1" ht="11.4" customHeight="1">
      <c r="B148" s="10">
        <v>55</v>
      </c>
      <c r="C148" s="44" t="s">
        <v>223</v>
      </c>
      <c r="D148" s="37">
        <v>0.57999999999999996</v>
      </c>
      <c r="E148" s="37">
        <v>0</v>
      </c>
      <c r="F148" s="14" t="s">
        <v>35</v>
      </c>
      <c r="G148" s="44" t="s">
        <v>223</v>
      </c>
      <c r="H148" s="44" t="s">
        <v>224</v>
      </c>
      <c r="I148" s="15">
        <v>137</v>
      </c>
      <c r="J148" s="18">
        <v>236</v>
      </c>
      <c r="K148" s="14" t="s">
        <v>228</v>
      </c>
      <c r="L148" s="14" t="s">
        <v>229</v>
      </c>
      <c r="M148" s="14">
        <v>9</v>
      </c>
      <c r="N148" s="14" t="str">
        <f t="shared" si="30"/>
        <v>Tidak Kumuh</v>
      </c>
      <c r="O148" s="14">
        <v>7</v>
      </c>
      <c r="P148" s="14" t="str">
        <f t="shared" si="35"/>
        <v>Sedang</v>
      </c>
      <c r="Q148" s="14" t="s">
        <v>85</v>
      </c>
      <c r="R148" s="14"/>
    </row>
    <row r="149" spans="2:18" s="45" customFormat="1" ht="11.4" customHeight="1">
      <c r="B149" s="10">
        <v>56</v>
      </c>
      <c r="C149" s="44" t="s">
        <v>223</v>
      </c>
      <c r="D149" s="37">
        <v>1.91</v>
      </c>
      <c r="E149" s="37">
        <v>0</v>
      </c>
      <c r="F149" s="14" t="s">
        <v>36</v>
      </c>
      <c r="G149" s="44" t="s">
        <v>223</v>
      </c>
      <c r="H149" s="44" t="s">
        <v>224</v>
      </c>
      <c r="I149" s="15">
        <v>553</v>
      </c>
      <c r="J149" s="18">
        <v>290</v>
      </c>
      <c r="K149" s="14" t="s">
        <v>228</v>
      </c>
      <c r="L149" s="14" t="s">
        <v>230</v>
      </c>
      <c r="M149" s="14">
        <v>8</v>
      </c>
      <c r="N149" s="14" t="str">
        <f t="shared" si="30"/>
        <v>Tidak Kumuh</v>
      </c>
      <c r="O149" s="14">
        <v>7</v>
      </c>
      <c r="P149" s="14" t="str">
        <f t="shared" si="35"/>
        <v>Sedang</v>
      </c>
      <c r="Q149" s="14" t="s">
        <v>85</v>
      </c>
      <c r="R149" s="14"/>
    </row>
    <row r="150" spans="2:18" s="45" customFormat="1" ht="11.4" customHeight="1">
      <c r="B150" s="10">
        <v>57</v>
      </c>
      <c r="C150" s="44" t="s">
        <v>223</v>
      </c>
      <c r="D150" s="13">
        <v>1.33</v>
      </c>
      <c r="E150" s="37">
        <v>0</v>
      </c>
      <c r="F150" s="14" t="s">
        <v>69</v>
      </c>
      <c r="G150" s="44" t="s">
        <v>223</v>
      </c>
      <c r="H150" s="44" t="s">
        <v>224</v>
      </c>
      <c r="I150" s="15">
        <v>521</v>
      </c>
      <c r="J150" s="18">
        <v>392</v>
      </c>
      <c r="K150" s="14" t="s">
        <v>231</v>
      </c>
      <c r="L150" s="14" t="s">
        <v>232</v>
      </c>
      <c r="M150" s="14">
        <v>11</v>
      </c>
      <c r="N150" s="14" t="str">
        <f t="shared" si="30"/>
        <v>Tidak Kumuh</v>
      </c>
      <c r="O150" s="14">
        <v>7</v>
      </c>
      <c r="P150" s="14" t="str">
        <f t="shared" si="35"/>
        <v>Sedang</v>
      </c>
      <c r="Q150" s="14" t="s">
        <v>85</v>
      </c>
      <c r="R150" s="14"/>
    </row>
    <row r="151" spans="2:18" s="45" customFormat="1" ht="11.4" customHeight="1">
      <c r="B151" s="10">
        <v>58</v>
      </c>
      <c r="C151" s="44" t="s">
        <v>223</v>
      </c>
      <c r="D151" s="13">
        <v>1.1499999999999999</v>
      </c>
      <c r="E151" s="37">
        <v>0</v>
      </c>
      <c r="F151" s="14" t="s">
        <v>37</v>
      </c>
      <c r="G151" s="44" t="s">
        <v>223</v>
      </c>
      <c r="H151" s="44" t="s">
        <v>224</v>
      </c>
      <c r="I151" s="15">
        <v>552</v>
      </c>
      <c r="J151" s="18">
        <v>480</v>
      </c>
      <c r="K151" s="14" t="s">
        <v>225</v>
      </c>
      <c r="L151" s="14" t="s">
        <v>233</v>
      </c>
      <c r="M151" s="14">
        <v>11</v>
      </c>
      <c r="N151" s="14" t="str">
        <f t="shared" si="30"/>
        <v>Tidak Kumuh</v>
      </c>
      <c r="O151" s="14">
        <v>7</v>
      </c>
      <c r="P151" s="14" t="str">
        <f t="shared" si="35"/>
        <v>Sedang</v>
      </c>
      <c r="Q151" s="14" t="s">
        <v>85</v>
      </c>
      <c r="R151" s="14"/>
    </row>
    <row r="152" spans="2:18" s="3" customFormat="1" ht="11.4" customHeight="1">
      <c r="B152" s="19"/>
      <c r="C152" s="46" t="s">
        <v>234</v>
      </c>
      <c r="D152" s="22">
        <f>SUM(D147:D151)</f>
        <v>5.85</v>
      </c>
      <c r="E152" s="22">
        <f>SUM(E147:E151)</f>
        <v>0</v>
      </c>
      <c r="F152" s="47"/>
      <c r="G152" s="47"/>
      <c r="H152" s="47"/>
      <c r="I152" s="23"/>
      <c r="J152" s="33"/>
      <c r="K152" s="23"/>
      <c r="L152" s="23"/>
      <c r="M152" s="23"/>
      <c r="N152" s="23"/>
      <c r="O152" s="23"/>
      <c r="P152" s="23"/>
      <c r="Q152" s="27"/>
      <c r="R152" s="23" t="str">
        <f>IF(D152="","",IF(D152&gt;=15,"Pusat",IF(AND(D152&lt;=14.99,D152&gt;=10),"Provinsi",IF(AND(D152&lt;=9.99,D152&gt;=0),"Kota","Kota"))))</f>
        <v>Kota</v>
      </c>
    </row>
    <row r="153" spans="2:18" s="45" customFormat="1" ht="11.4" customHeight="1">
      <c r="B153" s="10">
        <v>59</v>
      </c>
      <c r="C153" s="44" t="s">
        <v>235</v>
      </c>
      <c r="D153" s="37">
        <v>1.4</v>
      </c>
      <c r="E153" s="37">
        <v>0</v>
      </c>
      <c r="F153" s="14" t="s">
        <v>70</v>
      </c>
      <c r="G153" s="44" t="s">
        <v>236</v>
      </c>
      <c r="H153" s="44" t="s">
        <v>150</v>
      </c>
      <c r="I153" s="15">
        <v>821</v>
      </c>
      <c r="J153" s="18">
        <v>586</v>
      </c>
      <c r="K153" s="14" t="s">
        <v>237</v>
      </c>
      <c r="L153" s="14" t="s">
        <v>208</v>
      </c>
      <c r="M153" s="14">
        <v>11</v>
      </c>
      <c r="N153" s="14" t="str">
        <f t="shared" si="30"/>
        <v>Tidak Kumuh</v>
      </c>
      <c r="O153" s="14">
        <v>11</v>
      </c>
      <c r="P153" s="14" t="str">
        <f t="shared" ref="P153:P178" si="36">IF(O153="","",IF(O153&gt;=11,"Tinggi",IF(AND(O153&lt;=10,O153&gt;=6),"Sedang",IF(AND(O153&lt;=5,O153&gt;=1),"Rendah","Rendah"))))</f>
        <v>Tinggi</v>
      </c>
      <c r="Q153" s="18" t="s">
        <v>26</v>
      </c>
      <c r="R153" s="14"/>
    </row>
    <row r="154" spans="2:18" s="3" customFormat="1" ht="11.4" customHeight="1">
      <c r="B154" s="10">
        <v>60</v>
      </c>
      <c r="C154" s="44" t="s">
        <v>235</v>
      </c>
      <c r="D154" s="37">
        <v>1.43</v>
      </c>
      <c r="E154" s="37">
        <v>1.43</v>
      </c>
      <c r="F154" s="14" t="s">
        <v>71</v>
      </c>
      <c r="G154" s="44" t="s">
        <v>236</v>
      </c>
      <c r="H154" s="44" t="s">
        <v>150</v>
      </c>
      <c r="I154" s="14">
        <v>754</v>
      </c>
      <c r="J154" s="15">
        <v>527.27272727272725</v>
      </c>
      <c r="K154" s="14" t="s">
        <v>238</v>
      </c>
      <c r="L154" s="38" t="s">
        <v>239</v>
      </c>
      <c r="M154" s="38">
        <v>16</v>
      </c>
      <c r="N154" s="14" t="str">
        <f t="shared" si="30"/>
        <v>Kumuh Ringan</v>
      </c>
      <c r="O154" s="14">
        <v>11</v>
      </c>
      <c r="P154" s="14" t="str">
        <f t="shared" si="36"/>
        <v>Tinggi</v>
      </c>
      <c r="Q154" s="18" t="s">
        <v>26</v>
      </c>
      <c r="R154" s="14"/>
    </row>
    <row r="155" spans="2:18" ht="11.4" customHeight="1">
      <c r="B155" s="10">
        <v>61</v>
      </c>
      <c r="C155" s="44" t="s">
        <v>235</v>
      </c>
      <c r="D155" s="37">
        <v>0.18</v>
      </c>
      <c r="E155" s="37">
        <v>0</v>
      </c>
      <c r="F155" s="14" t="s">
        <v>23</v>
      </c>
      <c r="G155" s="44" t="s">
        <v>236</v>
      </c>
      <c r="H155" s="44" t="s">
        <v>150</v>
      </c>
      <c r="I155" s="14">
        <v>81</v>
      </c>
      <c r="J155" s="15">
        <v>450</v>
      </c>
      <c r="K155" s="14" t="s">
        <v>240</v>
      </c>
      <c r="L155" s="38" t="s">
        <v>239</v>
      </c>
      <c r="M155" s="38">
        <v>9</v>
      </c>
      <c r="N155" s="14" t="str">
        <f t="shared" si="30"/>
        <v>Tidak Kumuh</v>
      </c>
      <c r="O155" s="14">
        <v>11</v>
      </c>
      <c r="P155" s="14" t="str">
        <f t="shared" si="36"/>
        <v>Tinggi</v>
      </c>
      <c r="Q155" s="18" t="s">
        <v>26</v>
      </c>
      <c r="R155" s="14"/>
    </row>
    <row r="156" spans="2:18" ht="11.4" customHeight="1">
      <c r="B156" s="10">
        <v>62</v>
      </c>
      <c r="C156" s="44" t="s">
        <v>235</v>
      </c>
      <c r="D156" s="29">
        <v>0.64</v>
      </c>
      <c r="E156" s="37">
        <v>0</v>
      </c>
      <c r="F156" s="14" t="s">
        <v>87</v>
      </c>
      <c r="G156" s="44" t="s">
        <v>236</v>
      </c>
      <c r="H156" s="44" t="s">
        <v>150</v>
      </c>
      <c r="I156" s="14">
        <v>442</v>
      </c>
      <c r="J156" s="15">
        <v>691</v>
      </c>
      <c r="K156" s="14" t="s">
        <v>240</v>
      </c>
      <c r="L156" s="38" t="s">
        <v>239</v>
      </c>
      <c r="M156" s="38">
        <v>13</v>
      </c>
      <c r="N156" s="14" t="str">
        <f t="shared" si="30"/>
        <v>Tidak Kumuh</v>
      </c>
      <c r="O156" s="14">
        <v>11</v>
      </c>
      <c r="P156" s="14" t="str">
        <f t="shared" si="36"/>
        <v>Tinggi</v>
      </c>
      <c r="Q156" s="18" t="s">
        <v>26</v>
      </c>
      <c r="R156" s="14"/>
    </row>
    <row r="157" spans="2:18" s="45" customFormat="1" ht="11.4" customHeight="1">
      <c r="B157" s="10">
        <v>63</v>
      </c>
      <c r="C157" s="44" t="s">
        <v>235</v>
      </c>
      <c r="D157" s="29">
        <v>1.1100000000000001</v>
      </c>
      <c r="E157" s="37">
        <v>0</v>
      </c>
      <c r="F157" s="14" t="s">
        <v>71</v>
      </c>
      <c r="G157" s="44" t="s">
        <v>241</v>
      </c>
      <c r="H157" s="44" t="s">
        <v>150</v>
      </c>
      <c r="I157" s="15">
        <v>443</v>
      </c>
      <c r="J157" s="18">
        <v>399</v>
      </c>
      <c r="K157" s="14" t="s">
        <v>242</v>
      </c>
      <c r="L157" s="14" t="s">
        <v>239</v>
      </c>
      <c r="M157" s="14">
        <v>0</v>
      </c>
      <c r="N157" s="14" t="str">
        <f t="shared" si="30"/>
        <v>Tidak Kumuh</v>
      </c>
      <c r="O157" s="14">
        <v>11</v>
      </c>
      <c r="P157" s="14" t="str">
        <f t="shared" si="36"/>
        <v>Tinggi</v>
      </c>
      <c r="Q157" s="18" t="s">
        <v>26</v>
      </c>
      <c r="R157" s="14"/>
    </row>
    <row r="158" spans="2:18" s="3" customFormat="1" ht="11.4" customHeight="1">
      <c r="B158" s="10">
        <v>64</v>
      </c>
      <c r="C158" s="44" t="s">
        <v>235</v>
      </c>
      <c r="D158" s="37">
        <v>1.65</v>
      </c>
      <c r="E158" s="37">
        <v>1.65</v>
      </c>
      <c r="F158" s="14" t="s">
        <v>23</v>
      </c>
      <c r="G158" s="44" t="s">
        <v>241</v>
      </c>
      <c r="H158" s="44" t="s">
        <v>150</v>
      </c>
      <c r="I158" s="14">
        <v>240</v>
      </c>
      <c r="J158" s="15">
        <v>145.45454545454547</v>
      </c>
      <c r="K158" s="14" t="s">
        <v>243</v>
      </c>
      <c r="L158" s="38" t="s">
        <v>244</v>
      </c>
      <c r="M158" s="38">
        <v>26</v>
      </c>
      <c r="N158" s="14" t="str">
        <f t="shared" si="30"/>
        <v>Kumuh Ringan</v>
      </c>
      <c r="O158" s="14">
        <v>11</v>
      </c>
      <c r="P158" s="14" t="str">
        <f t="shared" si="36"/>
        <v>Tinggi</v>
      </c>
      <c r="Q158" s="18" t="s">
        <v>26</v>
      </c>
      <c r="R158" s="14"/>
    </row>
    <row r="159" spans="2:18" ht="11.4" customHeight="1">
      <c r="B159" s="10">
        <v>65</v>
      </c>
      <c r="C159" s="44" t="s">
        <v>235</v>
      </c>
      <c r="D159" s="37">
        <v>0.27</v>
      </c>
      <c r="E159" s="37">
        <v>0</v>
      </c>
      <c r="F159" s="14" t="s">
        <v>47</v>
      </c>
      <c r="G159" s="44" t="s">
        <v>241</v>
      </c>
      <c r="H159" s="44" t="s">
        <v>150</v>
      </c>
      <c r="I159" s="15">
        <v>157</v>
      </c>
      <c r="J159" s="14">
        <v>581</v>
      </c>
      <c r="K159" s="14" t="s">
        <v>245</v>
      </c>
      <c r="L159" s="14" t="s">
        <v>239</v>
      </c>
      <c r="M159" s="14">
        <v>7</v>
      </c>
      <c r="N159" s="14" t="str">
        <f t="shared" si="30"/>
        <v>Tidak Kumuh</v>
      </c>
      <c r="O159" s="14">
        <v>11</v>
      </c>
      <c r="P159" s="14" t="str">
        <f t="shared" si="36"/>
        <v>Tinggi</v>
      </c>
      <c r="Q159" s="18" t="s">
        <v>26</v>
      </c>
      <c r="R159" s="14"/>
    </row>
    <row r="160" spans="2:18" ht="11.4" customHeight="1">
      <c r="B160" s="10">
        <v>66</v>
      </c>
      <c r="C160" s="44" t="s">
        <v>235</v>
      </c>
      <c r="D160" s="37">
        <v>1.37</v>
      </c>
      <c r="E160" s="37">
        <v>0</v>
      </c>
      <c r="F160" s="14" t="s">
        <v>72</v>
      </c>
      <c r="G160" s="44" t="s">
        <v>241</v>
      </c>
      <c r="H160" s="44" t="s">
        <v>150</v>
      </c>
      <c r="I160" s="15">
        <v>409</v>
      </c>
      <c r="J160" s="14">
        <v>299</v>
      </c>
      <c r="K160" s="14" t="s">
        <v>246</v>
      </c>
      <c r="L160" s="14" t="s">
        <v>247</v>
      </c>
      <c r="M160" s="14">
        <v>15</v>
      </c>
      <c r="N160" s="14" t="str">
        <f t="shared" si="30"/>
        <v>Tidak Kumuh</v>
      </c>
      <c r="O160" s="14">
        <v>11</v>
      </c>
      <c r="P160" s="14" t="str">
        <f t="shared" si="36"/>
        <v>Tinggi</v>
      </c>
      <c r="Q160" s="18" t="s">
        <v>26</v>
      </c>
      <c r="R160" s="14"/>
    </row>
    <row r="161" spans="2:18" ht="11.4" customHeight="1">
      <c r="B161" s="10">
        <v>67</v>
      </c>
      <c r="C161" s="44" t="s">
        <v>235</v>
      </c>
      <c r="D161" s="37">
        <v>0.61</v>
      </c>
      <c r="E161" s="37">
        <v>0</v>
      </c>
      <c r="F161" s="14" t="s">
        <v>48</v>
      </c>
      <c r="G161" s="44" t="s">
        <v>241</v>
      </c>
      <c r="H161" s="44" t="s">
        <v>150</v>
      </c>
      <c r="I161" s="15">
        <v>180</v>
      </c>
      <c r="J161" s="14">
        <v>295</v>
      </c>
      <c r="K161" s="14" t="s">
        <v>248</v>
      </c>
      <c r="L161" s="14" t="s">
        <v>249</v>
      </c>
      <c r="M161" s="14">
        <v>14</v>
      </c>
      <c r="N161" s="14" t="str">
        <f t="shared" si="30"/>
        <v>Tidak Kumuh</v>
      </c>
      <c r="O161" s="14">
        <v>11</v>
      </c>
      <c r="P161" s="14" t="str">
        <f t="shared" si="36"/>
        <v>Tinggi</v>
      </c>
      <c r="Q161" s="18" t="s">
        <v>26</v>
      </c>
      <c r="R161" s="14"/>
    </row>
    <row r="162" spans="2:18" ht="11.4" customHeight="1">
      <c r="B162" s="10">
        <v>68</v>
      </c>
      <c r="C162" s="44" t="s">
        <v>235</v>
      </c>
      <c r="D162" s="37">
        <v>1.04</v>
      </c>
      <c r="E162" s="37">
        <v>0</v>
      </c>
      <c r="F162" s="14" t="s">
        <v>86</v>
      </c>
      <c r="G162" s="44" t="s">
        <v>241</v>
      </c>
      <c r="H162" s="44" t="s">
        <v>150</v>
      </c>
      <c r="I162" s="15">
        <v>610</v>
      </c>
      <c r="J162" s="14">
        <v>587</v>
      </c>
      <c r="K162" s="14" t="s">
        <v>248</v>
      </c>
      <c r="L162" s="14" t="s">
        <v>249</v>
      </c>
      <c r="M162" s="14">
        <v>11</v>
      </c>
      <c r="N162" s="14" t="str">
        <f t="shared" si="30"/>
        <v>Tidak Kumuh</v>
      </c>
      <c r="O162" s="14">
        <v>11</v>
      </c>
      <c r="P162" s="14" t="str">
        <f t="shared" si="36"/>
        <v>Tinggi</v>
      </c>
      <c r="Q162" s="18" t="s">
        <v>26</v>
      </c>
      <c r="R162" s="14"/>
    </row>
    <row r="163" spans="2:18" s="3" customFormat="1" ht="11.4" customHeight="1">
      <c r="B163" s="10">
        <v>69</v>
      </c>
      <c r="C163" s="44" t="s">
        <v>235</v>
      </c>
      <c r="D163" s="37">
        <v>0.88</v>
      </c>
      <c r="E163" s="37">
        <v>0.88</v>
      </c>
      <c r="F163" s="14" t="s">
        <v>87</v>
      </c>
      <c r="G163" s="44" t="s">
        <v>241</v>
      </c>
      <c r="H163" s="44" t="s">
        <v>150</v>
      </c>
      <c r="I163" s="14">
        <v>224</v>
      </c>
      <c r="J163" s="15">
        <v>254.54545454545453</v>
      </c>
      <c r="K163" s="14" t="s">
        <v>250</v>
      </c>
      <c r="L163" s="38" t="s">
        <v>247</v>
      </c>
      <c r="M163" s="38">
        <v>22</v>
      </c>
      <c r="N163" s="14" t="str">
        <f t="shared" si="30"/>
        <v>Kumuh Ringan</v>
      </c>
      <c r="O163" s="14">
        <v>11</v>
      </c>
      <c r="P163" s="14" t="str">
        <f t="shared" si="36"/>
        <v>Tinggi</v>
      </c>
      <c r="Q163" s="18" t="s">
        <v>26</v>
      </c>
      <c r="R163" s="14"/>
    </row>
    <row r="164" spans="2:18" ht="11.4" customHeight="1">
      <c r="B164" s="10">
        <v>70</v>
      </c>
      <c r="C164" s="44" t="s">
        <v>235</v>
      </c>
      <c r="D164" s="37">
        <v>0.53</v>
      </c>
      <c r="E164" s="13">
        <v>0</v>
      </c>
      <c r="F164" s="14" t="s">
        <v>62</v>
      </c>
      <c r="G164" s="44" t="s">
        <v>251</v>
      </c>
      <c r="H164" s="44" t="s">
        <v>150</v>
      </c>
      <c r="I164" s="14">
        <v>296</v>
      </c>
      <c r="J164" s="15">
        <v>558</v>
      </c>
      <c r="K164" s="14" t="s">
        <v>252</v>
      </c>
      <c r="L164" s="14" t="s">
        <v>253</v>
      </c>
      <c r="M164" s="14">
        <v>15</v>
      </c>
      <c r="N164" s="14" t="str">
        <f t="shared" si="30"/>
        <v>Tidak Kumuh</v>
      </c>
      <c r="O164" s="14">
        <v>11</v>
      </c>
      <c r="P164" s="14" t="str">
        <f t="shared" si="36"/>
        <v>Tinggi</v>
      </c>
      <c r="Q164" s="18" t="s">
        <v>26</v>
      </c>
      <c r="R164" s="14"/>
    </row>
    <row r="165" spans="2:18" s="3" customFormat="1" ht="11.4" customHeight="1">
      <c r="B165" s="10">
        <v>71</v>
      </c>
      <c r="C165" s="44" t="s">
        <v>235</v>
      </c>
      <c r="D165" s="37">
        <v>1.38</v>
      </c>
      <c r="E165" s="37">
        <v>1.38</v>
      </c>
      <c r="F165" s="14" t="s">
        <v>63</v>
      </c>
      <c r="G165" s="44" t="s">
        <v>251</v>
      </c>
      <c r="H165" s="44" t="s">
        <v>150</v>
      </c>
      <c r="I165" s="14">
        <v>325</v>
      </c>
      <c r="J165" s="15">
        <v>235.50724637681162</v>
      </c>
      <c r="K165" s="14" t="s">
        <v>252</v>
      </c>
      <c r="L165" s="38" t="s">
        <v>254</v>
      </c>
      <c r="M165" s="38">
        <v>17</v>
      </c>
      <c r="N165" s="14" t="str">
        <f t="shared" si="30"/>
        <v>Kumuh Ringan</v>
      </c>
      <c r="O165" s="14">
        <v>11</v>
      </c>
      <c r="P165" s="14" t="str">
        <f t="shared" si="36"/>
        <v>Tinggi</v>
      </c>
      <c r="Q165" s="18" t="s">
        <v>26</v>
      </c>
      <c r="R165" s="14"/>
    </row>
    <row r="166" spans="2:18" ht="11.4" customHeight="1">
      <c r="B166" s="10">
        <v>72</v>
      </c>
      <c r="C166" s="44" t="s">
        <v>235</v>
      </c>
      <c r="D166" s="37">
        <v>0.69</v>
      </c>
      <c r="E166" s="13">
        <v>0</v>
      </c>
      <c r="F166" s="14" t="s">
        <v>64</v>
      </c>
      <c r="G166" s="44" t="s">
        <v>251</v>
      </c>
      <c r="H166" s="44" t="s">
        <v>150</v>
      </c>
      <c r="I166" s="14">
        <v>263</v>
      </c>
      <c r="J166" s="15">
        <v>381</v>
      </c>
      <c r="K166" s="14" t="s">
        <v>255</v>
      </c>
      <c r="L166" s="14" t="s">
        <v>256</v>
      </c>
      <c r="M166" s="14">
        <v>14</v>
      </c>
      <c r="N166" s="14" t="str">
        <f t="shared" si="30"/>
        <v>Tidak Kumuh</v>
      </c>
      <c r="O166" s="14">
        <v>11</v>
      </c>
      <c r="P166" s="14" t="str">
        <f t="shared" si="36"/>
        <v>Tinggi</v>
      </c>
      <c r="Q166" s="18" t="s">
        <v>26</v>
      </c>
      <c r="R166" s="14"/>
    </row>
    <row r="167" spans="2:18" ht="11.4" customHeight="1">
      <c r="B167" s="10">
        <v>73</v>
      </c>
      <c r="C167" s="44" t="s">
        <v>235</v>
      </c>
      <c r="D167" s="13">
        <v>0.62</v>
      </c>
      <c r="E167" s="13">
        <v>0</v>
      </c>
      <c r="F167" s="14" t="s">
        <v>71</v>
      </c>
      <c r="G167" s="44" t="s">
        <v>251</v>
      </c>
      <c r="H167" s="44" t="s">
        <v>150</v>
      </c>
      <c r="I167" s="14">
        <v>325</v>
      </c>
      <c r="J167" s="15">
        <v>524</v>
      </c>
      <c r="K167" s="14" t="s">
        <v>257</v>
      </c>
      <c r="L167" s="14" t="s">
        <v>258</v>
      </c>
      <c r="M167" s="14">
        <v>13</v>
      </c>
      <c r="N167" s="14" t="str">
        <f t="shared" si="30"/>
        <v>Tidak Kumuh</v>
      </c>
      <c r="O167" s="14">
        <v>11</v>
      </c>
      <c r="P167" s="14" t="str">
        <f t="shared" si="36"/>
        <v>Tinggi</v>
      </c>
      <c r="Q167" s="18" t="s">
        <v>26</v>
      </c>
      <c r="R167" s="14"/>
    </row>
    <row r="168" spans="2:18" s="3" customFormat="1" ht="11.4" customHeight="1">
      <c r="B168" s="10">
        <v>74</v>
      </c>
      <c r="C168" s="44" t="s">
        <v>235</v>
      </c>
      <c r="D168" s="13">
        <v>0.95</v>
      </c>
      <c r="E168" s="13">
        <v>0.95</v>
      </c>
      <c r="F168" s="14" t="s">
        <v>27</v>
      </c>
      <c r="G168" s="44" t="s">
        <v>251</v>
      </c>
      <c r="H168" s="44" t="s">
        <v>150</v>
      </c>
      <c r="I168" s="14">
        <v>240</v>
      </c>
      <c r="J168" s="15">
        <v>252.63157894736844</v>
      </c>
      <c r="K168" s="14" t="s">
        <v>257</v>
      </c>
      <c r="L168" s="38" t="s">
        <v>254</v>
      </c>
      <c r="M168" s="38">
        <v>20</v>
      </c>
      <c r="N168" s="14" t="str">
        <f t="shared" si="30"/>
        <v>Kumuh Ringan</v>
      </c>
      <c r="O168" s="14">
        <v>11</v>
      </c>
      <c r="P168" s="14" t="str">
        <f t="shared" si="36"/>
        <v>Tinggi</v>
      </c>
      <c r="Q168" s="18" t="s">
        <v>26</v>
      </c>
      <c r="R168" s="14"/>
    </row>
    <row r="169" spans="2:18" ht="11.4" customHeight="1">
      <c r="B169" s="10">
        <v>75</v>
      </c>
      <c r="C169" s="44" t="s">
        <v>235</v>
      </c>
      <c r="D169" s="13">
        <v>0.49</v>
      </c>
      <c r="E169" s="13">
        <v>0</v>
      </c>
      <c r="F169" s="14" t="s">
        <v>72</v>
      </c>
      <c r="G169" s="44" t="s">
        <v>251</v>
      </c>
      <c r="H169" s="44" t="s">
        <v>150</v>
      </c>
      <c r="I169" s="14">
        <v>210</v>
      </c>
      <c r="J169" s="15">
        <v>429</v>
      </c>
      <c r="K169" s="14" t="s">
        <v>257</v>
      </c>
      <c r="L169" s="14" t="s">
        <v>259</v>
      </c>
      <c r="M169" s="14">
        <v>14</v>
      </c>
      <c r="N169" s="14" t="str">
        <f t="shared" si="30"/>
        <v>Tidak Kumuh</v>
      </c>
      <c r="O169" s="14">
        <v>11</v>
      </c>
      <c r="P169" s="14" t="str">
        <f t="shared" si="36"/>
        <v>Tinggi</v>
      </c>
      <c r="Q169" s="18" t="s">
        <v>26</v>
      </c>
      <c r="R169" s="14"/>
    </row>
    <row r="170" spans="2:18" ht="11.4" customHeight="1">
      <c r="B170" s="10">
        <v>76</v>
      </c>
      <c r="C170" s="44" t="s">
        <v>235</v>
      </c>
      <c r="D170" s="13">
        <v>0.69</v>
      </c>
      <c r="E170" s="13">
        <v>0</v>
      </c>
      <c r="F170" s="14" t="s">
        <v>51</v>
      </c>
      <c r="G170" s="44" t="s">
        <v>251</v>
      </c>
      <c r="H170" s="44" t="s">
        <v>150</v>
      </c>
      <c r="I170" s="14">
        <v>237</v>
      </c>
      <c r="J170" s="15">
        <v>343</v>
      </c>
      <c r="K170" s="14" t="s">
        <v>257</v>
      </c>
      <c r="L170" s="14" t="s">
        <v>260</v>
      </c>
      <c r="M170" s="14">
        <v>11</v>
      </c>
      <c r="N170" s="14" t="str">
        <f t="shared" si="30"/>
        <v>Tidak Kumuh</v>
      </c>
      <c r="O170" s="14">
        <v>11</v>
      </c>
      <c r="P170" s="14" t="str">
        <f t="shared" si="36"/>
        <v>Tinggi</v>
      </c>
      <c r="Q170" s="18" t="s">
        <v>26</v>
      </c>
      <c r="R170" s="14"/>
    </row>
    <row r="171" spans="2:18" ht="11.4" customHeight="1">
      <c r="B171" s="10">
        <v>77</v>
      </c>
      <c r="C171" s="44" t="s">
        <v>235</v>
      </c>
      <c r="D171" s="13">
        <v>1.68</v>
      </c>
      <c r="E171" s="13">
        <v>0</v>
      </c>
      <c r="F171" s="14" t="s">
        <v>86</v>
      </c>
      <c r="G171" s="44" t="s">
        <v>251</v>
      </c>
      <c r="H171" s="44" t="s">
        <v>150</v>
      </c>
      <c r="I171" s="14">
        <v>344</v>
      </c>
      <c r="J171" s="15">
        <v>205</v>
      </c>
      <c r="K171" s="14" t="s">
        <v>261</v>
      </c>
      <c r="L171" s="14" t="s">
        <v>262</v>
      </c>
      <c r="M171" s="14">
        <v>10</v>
      </c>
      <c r="N171" s="14" t="str">
        <f t="shared" si="30"/>
        <v>Tidak Kumuh</v>
      </c>
      <c r="O171" s="14">
        <v>11</v>
      </c>
      <c r="P171" s="14" t="str">
        <f t="shared" si="36"/>
        <v>Tinggi</v>
      </c>
      <c r="Q171" s="18" t="s">
        <v>26</v>
      </c>
      <c r="R171" s="14"/>
    </row>
    <row r="172" spans="2:18" ht="11.4" customHeight="1">
      <c r="B172" s="10">
        <v>78</v>
      </c>
      <c r="C172" s="44" t="s">
        <v>235</v>
      </c>
      <c r="D172" s="29">
        <v>0.66</v>
      </c>
      <c r="E172" s="13">
        <v>0</v>
      </c>
      <c r="F172" s="14" t="s">
        <v>87</v>
      </c>
      <c r="G172" s="44" t="s">
        <v>251</v>
      </c>
      <c r="H172" s="44" t="s">
        <v>150</v>
      </c>
      <c r="I172" s="14">
        <v>391</v>
      </c>
      <c r="J172" s="15">
        <v>592</v>
      </c>
      <c r="K172" s="14" t="s">
        <v>261</v>
      </c>
      <c r="L172" s="14" t="s">
        <v>239</v>
      </c>
      <c r="M172" s="14">
        <v>10</v>
      </c>
      <c r="N172" s="14" t="str">
        <f t="shared" si="30"/>
        <v>Tidak Kumuh</v>
      </c>
      <c r="O172" s="14">
        <v>11</v>
      </c>
      <c r="P172" s="14" t="str">
        <f t="shared" si="36"/>
        <v>Tinggi</v>
      </c>
      <c r="Q172" s="18" t="s">
        <v>26</v>
      </c>
      <c r="R172" s="14"/>
    </row>
    <row r="173" spans="2:18" s="3" customFormat="1" ht="11.4" customHeight="1">
      <c r="B173" s="10">
        <v>79</v>
      </c>
      <c r="C173" s="44" t="s">
        <v>235</v>
      </c>
      <c r="D173" s="29">
        <v>0.94</v>
      </c>
      <c r="E173" s="29">
        <v>0.94</v>
      </c>
      <c r="F173" s="14" t="s">
        <v>75</v>
      </c>
      <c r="G173" s="44" t="s">
        <v>251</v>
      </c>
      <c r="H173" s="44" t="s">
        <v>150</v>
      </c>
      <c r="I173" s="14">
        <v>342</v>
      </c>
      <c r="J173" s="15">
        <v>363.82978723404256</v>
      </c>
      <c r="K173" s="14" t="s">
        <v>252</v>
      </c>
      <c r="L173" s="38" t="s">
        <v>249</v>
      </c>
      <c r="M173" s="38">
        <v>21</v>
      </c>
      <c r="N173" s="14" t="str">
        <f t="shared" si="30"/>
        <v>Kumuh Ringan</v>
      </c>
      <c r="O173" s="14">
        <v>11</v>
      </c>
      <c r="P173" s="14" t="str">
        <f t="shared" si="36"/>
        <v>Tinggi</v>
      </c>
      <c r="Q173" s="18" t="s">
        <v>26</v>
      </c>
      <c r="R173" s="14"/>
    </row>
    <row r="174" spans="2:18" ht="11.4" customHeight="1">
      <c r="B174" s="10">
        <v>80</v>
      </c>
      <c r="C174" s="44" t="s">
        <v>235</v>
      </c>
      <c r="D174" s="29">
        <v>1.2</v>
      </c>
      <c r="E174" s="49">
        <v>0</v>
      </c>
      <c r="F174" s="14" t="s">
        <v>88</v>
      </c>
      <c r="G174" s="44" t="s">
        <v>251</v>
      </c>
      <c r="H174" s="44" t="s">
        <v>150</v>
      </c>
      <c r="I174" s="50">
        <v>654</v>
      </c>
      <c r="J174" s="50">
        <v>545</v>
      </c>
      <c r="K174" s="50" t="s">
        <v>252</v>
      </c>
      <c r="L174" s="50" t="s">
        <v>244</v>
      </c>
      <c r="M174" s="14">
        <v>15</v>
      </c>
      <c r="N174" s="14" t="str">
        <f t="shared" si="30"/>
        <v>Tidak Kumuh</v>
      </c>
      <c r="O174" s="50">
        <v>11</v>
      </c>
      <c r="P174" s="14" t="str">
        <f t="shared" si="36"/>
        <v>Tinggi</v>
      </c>
      <c r="Q174" s="18" t="s">
        <v>26</v>
      </c>
      <c r="R174" s="14"/>
    </row>
    <row r="175" spans="2:18" ht="11.4" customHeight="1">
      <c r="B175" s="10">
        <v>81</v>
      </c>
      <c r="C175" s="44" t="s">
        <v>235</v>
      </c>
      <c r="D175" s="29">
        <v>1.02</v>
      </c>
      <c r="E175" s="29">
        <v>1.02</v>
      </c>
      <c r="F175" s="14" t="s">
        <v>263</v>
      </c>
      <c r="G175" s="44" t="s">
        <v>251</v>
      </c>
      <c r="H175" s="44" t="s">
        <v>150</v>
      </c>
      <c r="I175" s="14">
        <v>432</v>
      </c>
      <c r="J175" s="15">
        <v>423.52941176470586</v>
      </c>
      <c r="K175" s="14" t="s">
        <v>264</v>
      </c>
      <c r="L175" s="38" t="s">
        <v>208</v>
      </c>
      <c r="M175" s="38">
        <v>19</v>
      </c>
      <c r="N175" s="14" t="str">
        <f t="shared" si="30"/>
        <v>Kumuh Ringan</v>
      </c>
      <c r="O175" s="14">
        <v>11</v>
      </c>
      <c r="P175" s="14" t="str">
        <f t="shared" si="36"/>
        <v>Tinggi</v>
      </c>
      <c r="Q175" s="18" t="s">
        <v>26</v>
      </c>
      <c r="R175" s="14"/>
    </row>
    <row r="176" spans="2:18" s="3" customFormat="1" ht="11.4" customHeight="1">
      <c r="B176" s="19"/>
      <c r="C176" s="46" t="s">
        <v>265</v>
      </c>
      <c r="D176" s="22">
        <f>SUM(D153:D175)</f>
        <v>21.429999999999996</v>
      </c>
      <c r="E176" s="22">
        <f>SUM(E153:E175)</f>
        <v>8.25</v>
      </c>
      <c r="F176" s="47"/>
      <c r="G176" s="47"/>
      <c r="H176" s="47"/>
      <c r="I176" s="23"/>
      <c r="J176" s="33"/>
      <c r="K176" s="23"/>
      <c r="L176" s="23"/>
      <c r="M176" s="23"/>
      <c r="N176" s="23" t="str">
        <f t="shared" si="30"/>
        <v/>
      </c>
      <c r="O176" s="23"/>
      <c r="P176" s="23" t="str">
        <f t="shared" si="36"/>
        <v/>
      </c>
      <c r="Q176" s="27"/>
      <c r="R176" s="23" t="str">
        <f>IF(D176="","",IF(D176&gt;=15,"Pusat",IF(AND(D176&lt;=14.99,D176&gt;=10),"Provinsi",IF(AND(D176&lt;=9.99,D176&gt;=0),"Kota","Kota"))))</f>
        <v>Pusat</v>
      </c>
    </row>
    <row r="177" spans="2:18" ht="11.4" customHeight="1">
      <c r="B177" s="50">
        <v>82</v>
      </c>
      <c r="C177" s="44" t="s">
        <v>266</v>
      </c>
      <c r="D177" s="29">
        <v>0.81</v>
      </c>
      <c r="E177" s="37">
        <v>0</v>
      </c>
      <c r="F177" s="14" t="s">
        <v>42</v>
      </c>
      <c r="G177" s="44" t="s">
        <v>267</v>
      </c>
      <c r="H177" s="44" t="s">
        <v>115</v>
      </c>
      <c r="I177" s="50">
        <v>302</v>
      </c>
      <c r="J177" s="50">
        <v>374</v>
      </c>
      <c r="K177" s="14" t="s">
        <v>268</v>
      </c>
      <c r="L177" s="38" t="s">
        <v>269</v>
      </c>
      <c r="M177" s="14">
        <v>10</v>
      </c>
      <c r="N177" s="14" t="str">
        <f t="shared" si="30"/>
        <v>Tidak Kumuh</v>
      </c>
      <c r="O177" s="50">
        <v>11</v>
      </c>
      <c r="P177" s="14" t="str">
        <f t="shared" si="36"/>
        <v>Tinggi</v>
      </c>
      <c r="Q177" s="18" t="s">
        <v>26</v>
      </c>
      <c r="R177" s="50"/>
    </row>
    <row r="178" spans="2:18" s="45" customFormat="1" ht="11.4" customHeight="1">
      <c r="B178" s="50">
        <v>83</v>
      </c>
      <c r="C178" s="44" t="s">
        <v>266</v>
      </c>
      <c r="D178" s="13">
        <v>0.38</v>
      </c>
      <c r="E178" s="37">
        <v>0</v>
      </c>
      <c r="F178" s="14" t="s">
        <v>121</v>
      </c>
      <c r="G178" s="44" t="s">
        <v>267</v>
      </c>
      <c r="H178" s="44" t="s">
        <v>115</v>
      </c>
      <c r="I178" s="50">
        <v>270</v>
      </c>
      <c r="J178" s="50">
        <v>717</v>
      </c>
      <c r="K178" s="14" t="s">
        <v>270</v>
      </c>
      <c r="L178" s="38" t="s">
        <v>269</v>
      </c>
      <c r="M178" s="14">
        <v>15</v>
      </c>
      <c r="N178" s="14" t="str">
        <f t="shared" si="30"/>
        <v>Tidak Kumuh</v>
      </c>
      <c r="O178" s="50">
        <v>11</v>
      </c>
      <c r="P178" s="14" t="str">
        <f t="shared" si="36"/>
        <v>Tinggi</v>
      </c>
      <c r="Q178" s="18" t="s">
        <v>26</v>
      </c>
      <c r="R178" s="50"/>
    </row>
    <row r="179" spans="2:18" s="3" customFormat="1" ht="11.4" customHeight="1">
      <c r="B179" s="19"/>
      <c r="C179" s="46" t="s">
        <v>271</v>
      </c>
      <c r="D179" s="22">
        <f>SUM(D177:D178)</f>
        <v>1.19</v>
      </c>
      <c r="E179" s="22">
        <f>SUM(E177:E178)</f>
        <v>0</v>
      </c>
      <c r="F179" s="47"/>
      <c r="G179" s="47"/>
      <c r="H179" s="47"/>
      <c r="I179" s="23"/>
      <c r="J179" s="33"/>
      <c r="K179" s="23"/>
      <c r="L179" s="23"/>
      <c r="M179" s="23"/>
      <c r="N179" s="23"/>
      <c r="O179" s="23"/>
      <c r="P179" s="23"/>
      <c r="Q179" s="27"/>
      <c r="R179" s="23" t="str">
        <f>IF(D179="","",IF(D179&gt;=15,"Pusat",IF(AND(D179&lt;=14.99,D179&gt;=10),"Provinsi",IF(AND(D179&lt;=9.99,D179&gt;=0),"Kota","Kota"))))</f>
        <v>Kota</v>
      </c>
    </row>
    <row r="180" spans="2:18" s="3" customFormat="1" ht="11.4" customHeight="1">
      <c r="B180" s="4"/>
      <c r="C180" s="5" t="s">
        <v>272</v>
      </c>
      <c r="D180" s="6">
        <f>SUM(D188,D197,D199,D204,D213,D217,D220)</f>
        <v>73.559999999999988</v>
      </c>
      <c r="E180" s="6">
        <f>SUM(E188,E197,E199,E204,E213,E217,E220)</f>
        <v>32.57</v>
      </c>
      <c r="F180" s="6"/>
      <c r="G180" s="7"/>
      <c r="H180" s="5"/>
      <c r="I180" s="8"/>
      <c r="J180" s="9"/>
      <c r="K180" s="9"/>
      <c r="L180" s="9"/>
      <c r="M180" s="7"/>
      <c r="N180" s="7"/>
      <c r="O180" s="7"/>
      <c r="P180" s="7"/>
      <c r="Q180" s="7"/>
      <c r="R180" s="7"/>
    </row>
    <row r="181" spans="2:18" ht="11.4" customHeight="1">
      <c r="B181" s="10">
        <v>1</v>
      </c>
      <c r="C181" s="44" t="s">
        <v>273</v>
      </c>
      <c r="D181" s="13">
        <v>5.83</v>
      </c>
      <c r="E181" s="13">
        <v>0</v>
      </c>
      <c r="F181" s="14" t="s">
        <v>32</v>
      </c>
      <c r="G181" s="51" t="s">
        <v>274</v>
      </c>
      <c r="H181" s="44" t="s">
        <v>275</v>
      </c>
      <c r="I181" s="14">
        <v>298</v>
      </c>
      <c r="J181" s="15">
        <f>I181/D181</f>
        <v>51.114922813036017</v>
      </c>
      <c r="K181" s="36">
        <v>117484655</v>
      </c>
      <c r="L181" s="52" t="s">
        <v>276</v>
      </c>
      <c r="M181" s="14">
        <v>14</v>
      </c>
      <c r="N181" s="14" t="str">
        <f t="shared" ref="N181:N187" si="37">IF(M181="","",IF(M181&gt;=60,"Kumuh Berat",IF(AND(M181&lt;=59,M181&gt;=38),"Kumuh Sedang",IF(AND(M181&lt;=37,M181&gt;=16),"Kumuh Ringan","Tidak Kumuh"))))</f>
        <v>Tidak Kumuh</v>
      </c>
      <c r="O181" s="10">
        <v>11</v>
      </c>
      <c r="P181" s="14" t="str">
        <f t="shared" ref="P181:P212" si="38">IF(O181="","",IF(O181&gt;=11,"Tinggi",IF(AND(O181&lt;=10,O181&gt;=6),"Sedang",IF(AND(O181&lt;=5,O181&gt;=1),"Rendah","Rendah"))))</f>
        <v>Tinggi</v>
      </c>
      <c r="Q181" s="18" t="s">
        <v>26</v>
      </c>
      <c r="R181" s="14"/>
    </row>
    <row r="182" spans="2:18" ht="11.4" customHeight="1">
      <c r="B182" s="10">
        <v>2</v>
      </c>
      <c r="C182" s="44" t="s">
        <v>273</v>
      </c>
      <c r="D182" s="13">
        <v>2.21</v>
      </c>
      <c r="E182" s="13">
        <v>0</v>
      </c>
      <c r="F182" s="14" t="s">
        <v>35</v>
      </c>
      <c r="G182" s="51" t="s">
        <v>274</v>
      </c>
      <c r="H182" s="44" t="s">
        <v>275</v>
      </c>
      <c r="I182" s="14">
        <v>392</v>
      </c>
      <c r="J182" s="15">
        <f t="shared" ref="J182:J196" si="39">I182/D182</f>
        <v>177.37556561085972</v>
      </c>
      <c r="K182" s="36">
        <v>117485930</v>
      </c>
      <c r="L182" s="52" t="s">
        <v>277</v>
      </c>
      <c r="M182" s="14">
        <v>13</v>
      </c>
      <c r="N182" s="14" t="str">
        <f t="shared" si="37"/>
        <v>Tidak Kumuh</v>
      </c>
      <c r="O182" s="10">
        <v>11</v>
      </c>
      <c r="P182" s="14" t="str">
        <f t="shared" si="38"/>
        <v>Tinggi</v>
      </c>
      <c r="Q182" s="18" t="s">
        <v>26</v>
      </c>
      <c r="R182" s="14"/>
    </row>
    <row r="183" spans="2:18" s="30" customFormat="1" ht="11.4" customHeight="1">
      <c r="B183" s="10">
        <v>3</v>
      </c>
      <c r="C183" s="44" t="s">
        <v>273</v>
      </c>
      <c r="D183" s="13">
        <v>1.7</v>
      </c>
      <c r="E183" s="13">
        <v>1.7</v>
      </c>
      <c r="F183" s="14" t="s">
        <v>36</v>
      </c>
      <c r="G183" s="51" t="s">
        <v>274</v>
      </c>
      <c r="H183" s="44" t="s">
        <v>275</v>
      </c>
      <c r="I183" s="14">
        <v>361</v>
      </c>
      <c r="J183" s="15">
        <f t="shared" si="39"/>
        <v>212.35294117647058</v>
      </c>
      <c r="K183" s="36">
        <v>117486633</v>
      </c>
      <c r="L183" s="52" t="s">
        <v>278</v>
      </c>
      <c r="M183" s="14">
        <v>22</v>
      </c>
      <c r="N183" s="14" t="str">
        <f t="shared" si="37"/>
        <v>Kumuh Ringan</v>
      </c>
      <c r="O183" s="10">
        <v>11</v>
      </c>
      <c r="P183" s="14" t="str">
        <f t="shared" si="38"/>
        <v>Tinggi</v>
      </c>
      <c r="Q183" s="18" t="s">
        <v>26</v>
      </c>
      <c r="R183" s="14"/>
    </row>
    <row r="184" spans="2:18" ht="11.4" customHeight="1">
      <c r="B184" s="10">
        <v>4</v>
      </c>
      <c r="C184" s="44" t="s">
        <v>273</v>
      </c>
      <c r="D184" s="13">
        <v>1.61</v>
      </c>
      <c r="E184" s="13">
        <v>0</v>
      </c>
      <c r="F184" s="14" t="s">
        <v>70</v>
      </c>
      <c r="G184" s="51" t="s">
        <v>274</v>
      </c>
      <c r="H184" s="44" t="s">
        <v>275</v>
      </c>
      <c r="I184" s="14">
        <v>98</v>
      </c>
      <c r="J184" s="15">
        <f t="shared" si="39"/>
        <v>60.869565217391298</v>
      </c>
      <c r="K184" s="36">
        <v>117487413</v>
      </c>
      <c r="L184" s="52" t="s">
        <v>279</v>
      </c>
      <c r="M184" s="14">
        <v>14</v>
      </c>
      <c r="N184" s="14" t="str">
        <f t="shared" si="37"/>
        <v>Tidak Kumuh</v>
      </c>
      <c r="O184" s="10">
        <v>11</v>
      </c>
      <c r="P184" s="14" t="str">
        <f t="shared" si="38"/>
        <v>Tinggi</v>
      </c>
      <c r="Q184" s="18" t="s">
        <v>26</v>
      </c>
      <c r="R184" s="14"/>
    </row>
    <row r="185" spans="2:18" ht="11.4" customHeight="1">
      <c r="B185" s="10">
        <v>5</v>
      </c>
      <c r="C185" s="44" t="s">
        <v>273</v>
      </c>
      <c r="D185" s="29">
        <v>1.88</v>
      </c>
      <c r="E185" s="29">
        <v>1.88</v>
      </c>
      <c r="F185" s="14" t="s">
        <v>71</v>
      </c>
      <c r="G185" s="51" t="s">
        <v>274</v>
      </c>
      <c r="H185" s="44" t="s">
        <v>275</v>
      </c>
      <c r="I185" s="14">
        <v>90</v>
      </c>
      <c r="J185" s="15">
        <f t="shared" si="39"/>
        <v>47.872340425531917</v>
      </c>
      <c r="K185" s="36">
        <v>117487374</v>
      </c>
      <c r="L185" s="52" t="s">
        <v>280</v>
      </c>
      <c r="M185" s="14">
        <v>17</v>
      </c>
      <c r="N185" s="14" t="str">
        <f t="shared" si="37"/>
        <v>Kumuh Ringan</v>
      </c>
      <c r="O185" s="10">
        <v>11</v>
      </c>
      <c r="P185" s="14" t="str">
        <f t="shared" si="38"/>
        <v>Tinggi</v>
      </c>
      <c r="Q185" s="18" t="s">
        <v>26</v>
      </c>
      <c r="R185" s="14"/>
    </row>
    <row r="186" spans="2:18" s="30" customFormat="1" ht="11.4" customHeight="1">
      <c r="B186" s="10">
        <v>6</v>
      </c>
      <c r="C186" s="44" t="s">
        <v>273</v>
      </c>
      <c r="D186" s="13">
        <v>0.88</v>
      </c>
      <c r="E186" s="13">
        <v>0.88</v>
      </c>
      <c r="F186" s="14" t="s">
        <v>23</v>
      </c>
      <c r="G186" s="51" t="s">
        <v>274</v>
      </c>
      <c r="H186" s="44" t="s">
        <v>275</v>
      </c>
      <c r="I186" s="14">
        <v>111</v>
      </c>
      <c r="J186" s="15">
        <f t="shared" si="39"/>
        <v>126.13636363636364</v>
      </c>
      <c r="K186" s="36">
        <v>117488201</v>
      </c>
      <c r="L186" s="52" t="s">
        <v>281</v>
      </c>
      <c r="M186" s="14">
        <v>20</v>
      </c>
      <c r="N186" s="14" t="str">
        <f t="shared" si="37"/>
        <v>Kumuh Ringan</v>
      </c>
      <c r="O186" s="10">
        <v>11</v>
      </c>
      <c r="P186" s="14" t="str">
        <f t="shared" si="38"/>
        <v>Tinggi</v>
      </c>
      <c r="Q186" s="18" t="s">
        <v>26</v>
      </c>
      <c r="R186" s="14"/>
    </row>
    <row r="187" spans="2:18" ht="11.4" customHeight="1">
      <c r="B187" s="10">
        <v>7</v>
      </c>
      <c r="C187" s="44" t="s">
        <v>273</v>
      </c>
      <c r="D187" s="13">
        <v>1.94</v>
      </c>
      <c r="E187" s="13">
        <v>1.61</v>
      </c>
      <c r="F187" s="14" t="s">
        <v>27</v>
      </c>
      <c r="G187" s="51" t="s">
        <v>274</v>
      </c>
      <c r="H187" s="44" t="s">
        <v>275</v>
      </c>
      <c r="I187" s="14">
        <v>363</v>
      </c>
      <c r="J187" s="15">
        <f t="shared" si="39"/>
        <v>187.11340206185568</v>
      </c>
      <c r="K187" s="36">
        <v>117488173</v>
      </c>
      <c r="L187" s="52" t="s">
        <v>282</v>
      </c>
      <c r="M187" s="14">
        <v>21</v>
      </c>
      <c r="N187" s="14" t="str">
        <f t="shared" si="37"/>
        <v>Kumuh Ringan</v>
      </c>
      <c r="O187" s="10">
        <v>11</v>
      </c>
      <c r="P187" s="14" t="str">
        <f t="shared" si="38"/>
        <v>Tinggi</v>
      </c>
      <c r="Q187" s="18" t="s">
        <v>26</v>
      </c>
      <c r="R187" s="14"/>
    </row>
    <row r="188" spans="2:18" s="3" customFormat="1" ht="11.4" customHeight="1">
      <c r="B188" s="19"/>
      <c r="C188" s="46" t="s">
        <v>283</v>
      </c>
      <c r="D188" s="22">
        <f>SUM(D181:D187)</f>
        <v>16.049999999999997</v>
      </c>
      <c r="E188" s="22">
        <f>SUM(E181:E187)</f>
        <v>6.07</v>
      </c>
      <c r="F188" s="23"/>
      <c r="G188" s="47"/>
      <c r="H188" s="47"/>
      <c r="I188" s="22"/>
      <c r="J188" s="22"/>
      <c r="K188" s="23"/>
      <c r="L188" s="53"/>
      <c r="M188" s="22"/>
      <c r="N188" s="23"/>
      <c r="O188" s="23"/>
      <c r="P188" s="23"/>
      <c r="Q188" s="27"/>
      <c r="R188" s="23" t="str">
        <f>IF(D188="","",IF(D188&gt;=15,"Pusat",IF(AND(D188&lt;=14.99,D188&gt;=10),"Provinsi",IF(AND(D188&lt;=9.99,D188&gt;=0),"Kota","Kota"))))</f>
        <v>Pusat</v>
      </c>
    </row>
    <row r="189" spans="2:18" ht="11.4" customHeight="1">
      <c r="B189" s="10">
        <v>8</v>
      </c>
      <c r="C189" s="48" t="s">
        <v>284</v>
      </c>
      <c r="D189" s="13">
        <v>3.2</v>
      </c>
      <c r="E189" s="13">
        <v>3.2</v>
      </c>
      <c r="F189" s="14" t="s">
        <v>55</v>
      </c>
      <c r="G189" s="51" t="s">
        <v>285</v>
      </c>
      <c r="H189" s="44" t="s">
        <v>286</v>
      </c>
      <c r="I189" s="14">
        <v>428</v>
      </c>
      <c r="J189" s="15">
        <f t="shared" si="39"/>
        <v>133.75</v>
      </c>
      <c r="K189" s="36">
        <v>117482244</v>
      </c>
      <c r="L189" s="52" t="s">
        <v>287</v>
      </c>
      <c r="M189" s="14">
        <v>20</v>
      </c>
      <c r="N189" s="14" t="str">
        <f t="shared" ref="N189:N212" si="40">IF(M189="","",IF(M189&gt;=60,"Kumuh Berat",IF(AND(M189&lt;=59,M189&gt;=38),"Kumuh Sedang",IF(AND(M189&lt;=37,M189&gt;=16),"Kumuh Ringan","Tidak Kumuh"))))</f>
        <v>Kumuh Ringan</v>
      </c>
      <c r="O189" s="10">
        <v>13</v>
      </c>
      <c r="P189" s="14" t="str">
        <f t="shared" si="38"/>
        <v>Tinggi</v>
      </c>
      <c r="Q189" s="18" t="s">
        <v>26</v>
      </c>
      <c r="R189" s="14"/>
    </row>
    <row r="190" spans="2:18" ht="11.4" customHeight="1">
      <c r="B190" s="10">
        <v>9</v>
      </c>
      <c r="C190" s="48" t="s">
        <v>284</v>
      </c>
      <c r="D190" s="13">
        <v>2.86</v>
      </c>
      <c r="E190" s="13">
        <v>0</v>
      </c>
      <c r="F190" s="14" t="s">
        <v>139</v>
      </c>
      <c r="G190" s="51" t="s">
        <v>285</v>
      </c>
      <c r="H190" s="44" t="s">
        <v>286</v>
      </c>
      <c r="I190" s="14">
        <v>248</v>
      </c>
      <c r="J190" s="15">
        <f t="shared" si="39"/>
        <v>86.71328671328672</v>
      </c>
      <c r="K190" s="36">
        <v>117483047</v>
      </c>
      <c r="L190" s="52" t="s">
        <v>288</v>
      </c>
      <c r="M190" s="14">
        <v>15</v>
      </c>
      <c r="N190" s="14" t="str">
        <f t="shared" si="40"/>
        <v>Tidak Kumuh</v>
      </c>
      <c r="O190" s="10">
        <v>13</v>
      </c>
      <c r="P190" s="14" t="str">
        <f t="shared" si="38"/>
        <v>Tinggi</v>
      </c>
      <c r="Q190" s="18" t="s">
        <v>26</v>
      </c>
      <c r="R190" s="14"/>
    </row>
    <row r="191" spans="2:18" ht="11.4" customHeight="1">
      <c r="B191" s="10">
        <v>10</v>
      </c>
      <c r="C191" s="48" t="s">
        <v>284</v>
      </c>
      <c r="D191" s="13">
        <v>2.1</v>
      </c>
      <c r="E191" s="13">
        <v>0</v>
      </c>
      <c r="F191" s="14" t="s">
        <v>59</v>
      </c>
      <c r="G191" s="51" t="s">
        <v>285</v>
      </c>
      <c r="H191" s="44" t="s">
        <v>286</v>
      </c>
      <c r="I191" s="14">
        <v>150</v>
      </c>
      <c r="J191" s="15">
        <f t="shared" si="39"/>
        <v>71.428571428571431</v>
      </c>
      <c r="K191" s="36">
        <v>117484919</v>
      </c>
      <c r="L191" s="52" t="s">
        <v>289</v>
      </c>
      <c r="M191" s="14">
        <v>5</v>
      </c>
      <c r="N191" s="14" t="str">
        <f t="shared" si="40"/>
        <v>Tidak Kumuh</v>
      </c>
      <c r="O191" s="10">
        <v>13</v>
      </c>
      <c r="P191" s="14" t="str">
        <f t="shared" si="38"/>
        <v>Tinggi</v>
      </c>
      <c r="Q191" s="18" t="s">
        <v>26</v>
      </c>
      <c r="R191" s="14"/>
    </row>
    <row r="192" spans="2:18" ht="11.4" customHeight="1">
      <c r="B192" s="10">
        <v>11</v>
      </c>
      <c r="C192" s="48" t="s">
        <v>284</v>
      </c>
      <c r="D192" s="13">
        <v>1.55</v>
      </c>
      <c r="E192" s="13">
        <v>0</v>
      </c>
      <c r="F192" s="14" t="s">
        <v>60</v>
      </c>
      <c r="G192" s="51" t="s">
        <v>285</v>
      </c>
      <c r="H192" s="44" t="s">
        <v>286</v>
      </c>
      <c r="I192" s="14">
        <v>274</v>
      </c>
      <c r="J192" s="15">
        <f t="shared" si="39"/>
        <v>176.7741935483871</v>
      </c>
      <c r="K192" s="36">
        <v>117483454</v>
      </c>
      <c r="L192" s="52" t="s">
        <v>290</v>
      </c>
      <c r="M192" s="14">
        <v>6</v>
      </c>
      <c r="N192" s="14" t="str">
        <f t="shared" si="40"/>
        <v>Tidak Kumuh</v>
      </c>
      <c r="O192" s="10">
        <v>13</v>
      </c>
      <c r="P192" s="14" t="str">
        <f t="shared" si="38"/>
        <v>Tinggi</v>
      </c>
      <c r="Q192" s="18" t="s">
        <v>26</v>
      </c>
      <c r="R192" s="14"/>
    </row>
    <row r="193" spans="2:18" ht="11.4" customHeight="1">
      <c r="B193" s="10">
        <v>12</v>
      </c>
      <c r="C193" s="48" t="s">
        <v>284</v>
      </c>
      <c r="D193" s="13">
        <v>1.72</v>
      </c>
      <c r="E193" s="13">
        <v>0</v>
      </c>
      <c r="F193" s="14" t="s">
        <v>61</v>
      </c>
      <c r="G193" s="51" t="s">
        <v>285</v>
      </c>
      <c r="H193" s="44" t="s">
        <v>286</v>
      </c>
      <c r="I193" s="14">
        <v>574</v>
      </c>
      <c r="J193" s="15">
        <f t="shared" si="39"/>
        <v>333.72093023255815</v>
      </c>
      <c r="K193" s="36">
        <v>117484179</v>
      </c>
      <c r="L193" s="52" t="s">
        <v>291</v>
      </c>
      <c r="M193" s="14">
        <v>8</v>
      </c>
      <c r="N193" s="14" t="str">
        <f t="shared" si="40"/>
        <v>Tidak Kumuh</v>
      </c>
      <c r="O193" s="10">
        <v>13</v>
      </c>
      <c r="P193" s="14" t="str">
        <f t="shared" si="38"/>
        <v>Tinggi</v>
      </c>
      <c r="Q193" s="18" t="s">
        <v>26</v>
      </c>
      <c r="R193" s="14"/>
    </row>
    <row r="194" spans="2:18" ht="11.4" customHeight="1">
      <c r="B194" s="10">
        <v>13</v>
      </c>
      <c r="C194" s="48" t="s">
        <v>284</v>
      </c>
      <c r="D194" s="13">
        <v>1.1399999999999999</v>
      </c>
      <c r="E194" s="13">
        <v>0</v>
      </c>
      <c r="F194" s="14" t="s">
        <v>62</v>
      </c>
      <c r="G194" s="51" t="s">
        <v>285</v>
      </c>
      <c r="H194" s="44" t="s">
        <v>286</v>
      </c>
      <c r="I194" s="14">
        <v>240</v>
      </c>
      <c r="J194" s="15">
        <f t="shared" si="39"/>
        <v>210.5263157894737</v>
      </c>
      <c r="K194" s="36">
        <v>117484631</v>
      </c>
      <c r="L194" s="52" t="s">
        <v>292</v>
      </c>
      <c r="M194" s="14">
        <v>14</v>
      </c>
      <c r="N194" s="14" t="str">
        <f t="shared" si="40"/>
        <v>Tidak Kumuh</v>
      </c>
      <c r="O194" s="10">
        <v>13</v>
      </c>
      <c r="P194" s="14" t="str">
        <f t="shared" si="38"/>
        <v>Tinggi</v>
      </c>
      <c r="Q194" s="18" t="s">
        <v>26</v>
      </c>
      <c r="R194" s="14"/>
    </row>
    <row r="195" spans="2:18" ht="11.4" customHeight="1">
      <c r="B195" s="10">
        <v>14</v>
      </c>
      <c r="C195" s="48" t="s">
        <v>284</v>
      </c>
      <c r="D195" s="13">
        <v>2.38</v>
      </c>
      <c r="E195" s="13">
        <v>0</v>
      </c>
      <c r="F195" s="14" t="s">
        <v>63</v>
      </c>
      <c r="G195" s="51" t="s">
        <v>285</v>
      </c>
      <c r="H195" s="44" t="s">
        <v>286</v>
      </c>
      <c r="I195" s="14">
        <v>124</v>
      </c>
      <c r="J195" s="15">
        <f t="shared" si="39"/>
        <v>52.100840336134453</v>
      </c>
      <c r="K195" s="36">
        <v>117483680</v>
      </c>
      <c r="L195" s="52" t="s">
        <v>293</v>
      </c>
      <c r="M195" s="14">
        <v>13</v>
      </c>
      <c r="N195" s="14" t="str">
        <f t="shared" si="40"/>
        <v>Tidak Kumuh</v>
      </c>
      <c r="O195" s="10">
        <v>13</v>
      </c>
      <c r="P195" s="14" t="str">
        <f t="shared" si="38"/>
        <v>Tinggi</v>
      </c>
      <c r="Q195" s="18" t="s">
        <v>26</v>
      </c>
      <c r="R195" s="14"/>
    </row>
    <row r="196" spans="2:18" ht="11.4" customHeight="1">
      <c r="B196" s="10">
        <v>15</v>
      </c>
      <c r="C196" s="48" t="s">
        <v>284</v>
      </c>
      <c r="D196" s="13">
        <v>1.8</v>
      </c>
      <c r="E196" s="13">
        <v>1.8</v>
      </c>
      <c r="F196" s="14" t="s">
        <v>64</v>
      </c>
      <c r="G196" s="51" t="s">
        <v>285</v>
      </c>
      <c r="H196" s="44" t="s">
        <v>286</v>
      </c>
      <c r="I196" s="38">
        <v>421</v>
      </c>
      <c r="J196" s="15">
        <f t="shared" si="39"/>
        <v>233.88888888888889</v>
      </c>
      <c r="K196" s="36">
        <v>117483026</v>
      </c>
      <c r="L196" s="52" t="s">
        <v>294</v>
      </c>
      <c r="M196" s="14">
        <v>19</v>
      </c>
      <c r="N196" s="14" t="str">
        <f t="shared" si="40"/>
        <v>Kumuh Ringan</v>
      </c>
      <c r="O196" s="10">
        <v>13</v>
      </c>
      <c r="P196" s="14" t="str">
        <f t="shared" si="38"/>
        <v>Tinggi</v>
      </c>
      <c r="Q196" s="18" t="s">
        <v>26</v>
      </c>
      <c r="R196" s="14"/>
    </row>
    <row r="197" spans="2:18" s="3" customFormat="1" ht="11.4" customHeight="1">
      <c r="B197" s="19"/>
      <c r="C197" s="46" t="s">
        <v>295</v>
      </c>
      <c r="D197" s="22">
        <f>SUM(D189:D196)</f>
        <v>16.750000000000004</v>
      </c>
      <c r="E197" s="22">
        <f>SUM(E189:E196)</f>
        <v>5</v>
      </c>
      <c r="F197" s="23"/>
      <c r="G197" s="47"/>
      <c r="H197" s="47"/>
      <c r="I197" s="22"/>
      <c r="J197" s="22"/>
      <c r="K197" s="23"/>
      <c r="L197" s="53"/>
      <c r="M197" s="23"/>
      <c r="N197" s="23"/>
      <c r="O197" s="23"/>
      <c r="P197" s="23"/>
      <c r="Q197" s="27"/>
      <c r="R197" s="23" t="str">
        <f>IF(D197="","",IF(D197&gt;=15,"Pusat",IF(AND(D197&lt;=14.99,D197&gt;=10),"Provinsi",IF(AND(D197&lt;=9.99,D197&gt;=0),"Kota","Kota"))))</f>
        <v>Pusat</v>
      </c>
    </row>
    <row r="198" spans="2:18" ht="11.4" customHeight="1">
      <c r="B198" s="10">
        <v>16</v>
      </c>
      <c r="C198" s="44" t="s">
        <v>296</v>
      </c>
      <c r="D198" s="13">
        <v>3.2</v>
      </c>
      <c r="E198" s="13">
        <v>3.2</v>
      </c>
      <c r="F198" s="14" t="s">
        <v>72</v>
      </c>
      <c r="G198" s="44" t="s">
        <v>285</v>
      </c>
      <c r="H198" s="44" t="s">
        <v>286</v>
      </c>
      <c r="I198" s="14">
        <v>367</v>
      </c>
      <c r="J198" s="15">
        <f t="shared" ref="J198" si="41">I198/E198</f>
        <v>114.6875</v>
      </c>
      <c r="K198" s="36">
        <v>117476062</v>
      </c>
      <c r="L198" s="52" t="s">
        <v>297</v>
      </c>
      <c r="M198" s="14">
        <v>19</v>
      </c>
      <c r="N198" s="14" t="str">
        <f t="shared" si="40"/>
        <v>Kumuh Ringan</v>
      </c>
      <c r="O198" s="14">
        <v>10</v>
      </c>
      <c r="P198" s="14" t="str">
        <f t="shared" si="38"/>
        <v>Sedang</v>
      </c>
      <c r="Q198" s="18" t="s">
        <v>26</v>
      </c>
      <c r="R198" s="14"/>
    </row>
    <row r="199" spans="2:18" s="3" customFormat="1" ht="11.4" customHeight="1">
      <c r="B199" s="19"/>
      <c r="C199" s="46" t="s">
        <v>298</v>
      </c>
      <c r="D199" s="22">
        <f>SUM(D198:D198)</f>
        <v>3.2</v>
      </c>
      <c r="E199" s="22">
        <f>SUM(E198:E198)</f>
        <v>3.2</v>
      </c>
      <c r="F199" s="23"/>
      <c r="G199" s="47"/>
      <c r="H199" s="47"/>
      <c r="I199" s="22"/>
      <c r="J199" s="33"/>
      <c r="K199" s="23"/>
      <c r="L199" s="53"/>
      <c r="M199" s="23"/>
      <c r="N199" s="23"/>
      <c r="O199" s="23"/>
      <c r="P199" s="23"/>
      <c r="Q199" s="27"/>
      <c r="R199" s="23" t="str">
        <f>IF(D199="","",IF(D199&gt;=15,"Pusat",IF(AND(D199&lt;=14.99,D199&gt;=10),"Provinsi",IF(AND(D199&lt;=9.99,D199&gt;=0),"Kota","Kota"))))</f>
        <v>Kota</v>
      </c>
    </row>
    <row r="200" spans="2:18" s="30" customFormat="1" ht="11.4" customHeight="1">
      <c r="B200" s="10">
        <v>17</v>
      </c>
      <c r="C200" s="48" t="s">
        <v>299</v>
      </c>
      <c r="D200" s="13">
        <v>3.8</v>
      </c>
      <c r="E200" s="13">
        <v>3.8</v>
      </c>
      <c r="F200" s="14" t="s">
        <v>32</v>
      </c>
      <c r="G200" s="44" t="s">
        <v>300</v>
      </c>
      <c r="H200" s="44" t="s">
        <v>275</v>
      </c>
      <c r="I200" s="14">
        <v>272</v>
      </c>
      <c r="J200" s="15">
        <f t="shared" ref="J200:J203" si="42">I200/D200</f>
        <v>71.578947368421055</v>
      </c>
      <c r="K200" s="36">
        <v>117493331</v>
      </c>
      <c r="L200" s="52" t="s">
        <v>301</v>
      </c>
      <c r="M200" s="14">
        <v>23</v>
      </c>
      <c r="N200" s="14" t="str">
        <f t="shared" si="40"/>
        <v>Kumuh Ringan</v>
      </c>
      <c r="O200" s="14">
        <v>10</v>
      </c>
      <c r="P200" s="14" t="str">
        <f t="shared" si="38"/>
        <v>Sedang</v>
      </c>
      <c r="Q200" s="18" t="s">
        <v>26</v>
      </c>
      <c r="R200" s="14"/>
    </row>
    <row r="201" spans="2:18" ht="11.4" customHeight="1">
      <c r="B201" s="10">
        <v>18</v>
      </c>
      <c r="C201" s="48" t="s">
        <v>299</v>
      </c>
      <c r="D201" s="13">
        <v>1.18</v>
      </c>
      <c r="E201" s="13">
        <v>1.18</v>
      </c>
      <c r="F201" s="14" t="s">
        <v>35</v>
      </c>
      <c r="G201" s="44" t="s">
        <v>300</v>
      </c>
      <c r="H201" s="44" t="s">
        <v>275</v>
      </c>
      <c r="I201" s="14">
        <v>105</v>
      </c>
      <c r="J201" s="15">
        <f t="shared" si="42"/>
        <v>88.983050847457633</v>
      </c>
      <c r="K201" s="36">
        <v>117493139</v>
      </c>
      <c r="L201" s="52" t="s">
        <v>302</v>
      </c>
      <c r="M201" s="14">
        <v>16</v>
      </c>
      <c r="N201" s="14" t="str">
        <f t="shared" si="40"/>
        <v>Kumuh Ringan</v>
      </c>
      <c r="O201" s="14">
        <v>10</v>
      </c>
      <c r="P201" s="14" t="str">
        <f t="shared" si="38"/>
        <v>Sedang</v>
      </c>
      <c r="Q201" s="18" t="s">
        <v>26</v>
      </c>
      <c r="R201" s="14"/>
    </row>
    <row r="202" spans="2:18" ht="11.4" customHeight="1">
      <c r="B202" s="10">
        <v>19</v>
      </c>
      <c r="C202" s="48" t="s">
        <v>299</v>
      </c>
      <c r="D202" s="13">
        <v>1.94</v>
      </c>
      <c r="E202" s="13">
        <v>0</v>
      </c>
      <c r="F202" s="14" t="s">
        <v>36</v>
      </c>
      <c r="G202" s="44" t="s">
        <v>300</v>
      </c>
      <c r="H202" s="44" t="s">
        <v>275</v>
      </c>
      <c r="I202" s="14"/>
      <c r="J202" s="15">
        <f t="shared" si="42"/>
        <v>0</v>
      </c>
      <c r="K202" s="36">
        <v>117493931</v>
      </c>
      <c r="L202" s="52" t="s">
        <v>303</v>
      </c>
      <c r="M202" s="14">
        <v>10</v>
      </c>
      <c r="N202" s="14" t="str">
        <f t="shared" si="40"/>
        <v>Tidak Kumuh</v>
      </c>
      <c r="O202" s="14">
        <v>10</v>
      </c>
      <c r="P202" s="14" t="str">
        <f t="shared" si="38"/>
        <v>Sedang</v>
      </c>
      <c r="Q202" s="18" t="s">
        <v>26</v>
      </c>
      <c r="R202" s="14"/>
    </row>
    <row r="203" spans="2:18" s="30" customFormat="1" ht="11.4" customHeight="1">
      <c r="B203" s="10">
        <v>20</v>
      </c>
      <c r="C203" s="48" t="s">
        <v>299</v>
      </c>
      <c r="D203" s="13">
        <v>3.79</v>
      </c>
      <c r="E203" s="13">
        <v>3.79</v>
      </c>
      <c r="F203" s="14" t="s">
        <v>69</v>
      </c>
      <c r="G203" s="44" t="s">
        <v>300</v>
      </c>
      <c r="H203" s="44" t="s">
        <v>275</v>
      </c>
      <c r="I203" s="14">
        <v>228</v>
      </c>
      <c r="J203" s="15">
        <f t="shared" si="42"/>
        <v>60.158311345646439</v>
      </c>
      <c r="K203" s="36">
        <v>117494727</v>
      </c>
      <c r="L203" s="52" t="s">
        <v>304</v>
      </c>
      <c r="M203" s="14">
        <v>21</v>
      </c>
      <c r="N203" s="14" t="str">
        <f t="shared" si="40"/>
        <v>Kumuh Ringan</v>
      </c>
      <c r="O203" s="14">
        <v>10</v>
      </c>
      <c r="P203" s="14" t="str">
        <f t="shared" si="38"/>
        <v>Sedang</v>
      </c>
      <c r="Q203" s="18" t="s">
        <v>26</v>
      </c>
      <c r="R203" s="14"/>
    </row>
    <row r="204" spans="2:18" s="3" customFormat="1" ht="11.4" customHeight="1">
      <c r="B204" s="19"/>
      <c r="C204" s="46" t="s">
        <v>305</v>
      </c>
      <c r="D204" s="22">
        <f>SUM(D200:D203)</f>
        <v>10.71</v>
      </c>
      <c r="E204" s="22">
        <f>SUM(E200:E203)</f>
        <v>8.77</v>
      </c>
      <c r="F204" s="23"/>
      <c r="G204" s="47"/>
      <c r="H204" s="47"/>
      <c r="I204" s="22"/>
      <c r="J204" s="33"/>
      <c r="K204" s="23"/>
      <c r="L204" s="53"/>
      <c r="M204" s="23"/>
      <c r="N204" s="23"/>
      <c r="O204" s="23"/>
      <c r="P204" s="23"/>
      <c r="Q204" s="27"/>
      <c r="R204" s="23" t="str">
        <f>IF(D204="","",IF(D204&gt;=15,"Pusat",IF(AND(D204&lt;=14.99,D204&gt;=10),"Provinsi",IF(AND(D204&lt;=9.99,D204&gt;=0),"Kota","Kota"))))</f>
        <v>Provinsi</v>
      </c>
    </row>
    <row r="205" spans="2:18" ht="11.4" customHeight="1">
      <c r="B205" s="10">
        <v>21</v>
      </c>
      <c r="C205" s="51" t="s">
        <v>306</v>
      </c>
      <c r="D205" s="37">
        <v>1.24</v>
      </c>
      <c r="E205" s="37">
        <v>0</v>
      </c>
      <c r="F205" s="14" t="s">
        <v>55</v>
      </c>
      <c r="G205" s="51" t="s">
        <v>307</v>
      </c>
      <c r="H205" s="51" t="s">
        <v>286</v>
      </c>
      <c r="I205" s="14">
        <v>190</v>
      </c>
      <c r="J205" s="15">
        <f t="shared" ref="J205:J212" si="43">I205/D205</f>
        <v>153.2258064516129</v>
      </c>
      <c r="K205" s="36">
        <v>117516179</v>
      </c>
      <c r="L205" s="52" t="s">
        <v>308</v>
      </c>
      <c r="M205" s="38">
        <v>11</v>
      </c>
      <c r="N205" s="14" t="str">
        <f t="shared" si="40"/>
        <v>Tidak Kumuh</v>
      </c>
      <c r="O205" s="14">
        <v>13</v>
      </c>
      <c r="P205" s="14" t="str">
        <f t="shared" si="38"/>
        <v>Tinggi</v>
      </c>
      <c r="Q205" s="18" t="s">
        <v>26</v>
      </c>
      <c r="R205" s="14"/>
    </row>
    <row r="206" spans="2:18" ht="11.4" customHeight="1">
      <c r="B206" s="10">
        <v>22</v>
      </c>
      <c r="C206" s="51" t="s">
        <v>306</v>
      </c>
      <c r="D206" s="37">
        <v>0.86</v>
      </c>
      <c r="E206" s="37">
        <v>0</v>
      </c>
      <c r="F206" s="14" t="s">
        <v>139</v>
      </c>
      <c r="G206" s="51" t="s">
        <v>307</v>
      </c>
      <c r="H206" s="51" t="s">
        <v>286</v>
      </c>
      <c r="I206" s="14">
        <v>182</v>
      </c>
      <c r="J206" s="15">
        <f t="shared" si="43"/>
        <v>211.62790697674419</v>
      </c>
      <c r="K206" s="36">
        <v>117516989</v>
      </c>
      <c r="L206" s="52" t="s">
        <v>309</v>
      </c>
      <c r="M206" s="38">
        <v>11</v>
      </c>
      <c r="N206" s="14" t="str">
        <f t="shared" si="40"/>
        <v>Tidak Kumuh</v>
      </c>
      <c r="O206" s="14">
        <v>13</v>
      </c>
      <c r="P206" s="14" t="str">
        <f t="shared" si="38"/>
        <v>Tinggi</v>
      </c>
      <c r="Q206" s="18" t="s">
        <v>26</v>
      </c>
      <c r="R206" s="14"/>
    </row>
    <row r="207" spans="2:18" ht="11.4" customHeight="1">
      <c r="B207" s="10">
        <v>23</v>
      </c>
      <c r="C207" s="51" t="s">
        <v>306</v>
      </c>
      <c r="D207" s="37">
        <v>1.36</v>
      </c>
      <c r="E207" s="37">
        <v>0</v>
      </c>
      <c r="F207" s="14" t="s">
        <v>59</v>
      </c>
      <c r="G207" s="51" t="s">
        <v>307</v>
      </c>
      <c r="H207" s="51" t="s">
        <v>286</v>
      </c>
      <c r="I207" s="14">
        <v>168</v>
      </c>
      <c r="J207" s="15">
        <f t="shared" si="43"/>
        <v>123.52941176470587</v>
      </c>
      <c r="K207" s="36">
        <v>117517237</v>
      </c>
      <c r="L207" s="52" t="s">
        <v>310</v>
      </c>
      <c r="M207" s="38">
        <v>11</v>
      </c>
      <c r="N207" s="14" t="str">
        <f t="shared" si="40"/>
        <v>Tidak Kumuh</v>
      </c>
      <c r="O207" s="14">
        <v>13</v>
      </c>
      <c r="P207" s="14" t="str">
        <f t="shared" si="38"/>
        <v>Tinggi</v>
      </c>
      <c r="Q207" s="18" t="s">
        <v>26</v>
      </c>
      <c r="R207" s="14"/>
    </row>
    <row r="208" spans="2:18" ht="11.4" customHeight="1">
      <c r="B208" s="10">
        <v>24</v>
      </c>
      <c r="C208" s="51" t="s">
        <v>306</v>
      </c>
      <c r="D208" s="37">
        <v>1.05</v>
      </c>
      <c r="E208" s="37">
        <v>0</v>
      </c>
      <c r="F208" s="14" t="s">
        <v>60</v>
      </c>
      <c r="G208" s="51" t="s">
        <v>307</v>
      </c>
      <c r="H208" s="51" t="s">
        <v>286</v>
      </c>
      <c r="I208" s="14">
        <v>153</v>
      </c>
      <c r="J208" s="15">
        <f t="shared" si="43"/>
        <v>145.71428571428569</v>
      </c>
      <c r="K208" s="36">
        <v>117517232</v>
      </c>
      <c r="L208" s="52" t="s">
        <v>311</v>
      </c>
      <c r="M208" s="38">
        <v>12</v>
      </c>
      <c r="N208" s="14" t="str">
        <f t="shared" si="40"/>
        <v>Tidak Kumuh</v>
      </c>
      <c r="O208" s="14">
        <v>13</v>
      </c>
      <c r="P208" s="14" t="str">
        <f t="shared" si="38"/>
        <v>Tinggi</v>
      </c>
      <c r="Q208" s="18" t="s">
        <v>26</v>
      </c>
      <c r="R208" s="14"/>
    </row>
    <row r="209" spans="2:18" s="3" customFormat="1" ht="11.4" customHeight="1">
      <c r="B209" s="10">
        <v>25</v>
      </c>
      <c r="C209" s="51" t="s">
        <v>306</v>
      </c>
      <c r="D209" s="13">
        <v>0.79</v>
      </c>
      <c r="E209" s="13">
        <v>0</v>
      </c>
      <c r="F209" s="14" t="s">
        <v>61</v>
      </c>
      <c r="G209" s="51" t="s">
        <v>307</v>
      </c>
      <c r="H209" s="51" t="s">
        <v>286</v>
      </c>
      <c r="I209" s="54">
        <v>108</v>
      </c>
      <c r="J209" s="15">
        <f t="shared" si="43"/>
        <v>136.70886075949366</v>
      </c>
      <c r="K209" s="36">
        <v>117517565</v>
      </c>
      <c r="L209" s="52" t="s">
        <v>312</v>
      </c>
      <c r="M209" s="14">
        <v>15</v>
      </c>
      <c r="N209" s="14" t="str">
        <f t="shared" si="40"/>
        <v>Tidak Kumuh</v>
      </c>
      <c r="O209" s="14">
        <v>13</v>
      </c>
      <c r="P209" s="14" t="str">
        <f t="shared" si="38"/>
        <v>Tinggi</v>
      </c>
      <c r="Q209" s="18" t="s">
        <v>26</v>
      </c>
      <c r="R209" s="14"/>
    </row>
    <row r="210" spans="2:18" s="3" customFormat="1" ht="11.4" customHeight="1">
      <c r="B210" s="10">
        <v>26</v>
      </c>
      <c r="C210" s="51" t="s">
        <v>306</v>
      </c>
      <c r="D210" s="13">
        <v>1.55</v>
      </c>
      <c r="E210" s="13">
        <v>0</v>
      </c>
      <c r="F210" s="14" t="s">
        <v>62</v>
      </c>
      <c r="G210" s="51" t="s">
        <v>307</v>
      </c>
      <c r="H210" s="51" t="s">
        <v>286</v>
      </c>
      <c r="I210" s="54">
        <v>177</v>
      </c>
      <c r="J210" s="15">
        <f t="shared" si="43"/>
        <v>114.19354838709677</v>
      </c>
      <c r="K210" s="36">
        <v>117517682</v>
      </c>
      <c r="L210" s="52" t="s">
        <v>313</v>
      </c>
      <c r="M210" s="14">
        <v>15</v>
      </c>
      <c r="N210" s="14" t="str">
        <f t="shared" si="40"/>
        <v>Tidak Kumuh</v>
      </c>
      <c r="O210" s="14">
        <v>13</v>
      </c>
      <c r="P210" s="14" t="str">
        <f t="shared" si="38"/>
        <v>Tinggi</v>
      </c>
      <c r="Q210" s="18" t="s">
        <v>26</v>
      </c>
      <c r="R210" s="14"/>
    </row>
    <row r="211" spans="2:18" s="3" customFormat="1" ht="11.4" customHeight="1">
      <c r="B211" s="10">
        <v>27</v>
      </c>
      <c r="C211" s="51" t="s">
        <v>306</v>
      </c>
      <c r="D211" s="13">
        <v>1.88</v>
      </c>
      <c r="E211" s="13">
        <v>1.88</v>
      </c>
      <c r="F211" s="14" t="s">
        <v>63</v>
      </c>
      <c r="G211" s="51" t="s">
        <v>307</v>
      </c>
      <c r="H211" s="51" t="s">
        <v>286</v>
      </c>
      <c r="I211" s="54">
        <v>193</v>
      </c>
      <c r="J211" s="15">
        <f t="shared" si="43"/>
        <v>102.65957446808511</v>
      </c>
      <c r="K211" s="36">
        <v>117518057</v>
      </c>
      <c r="L211" s="52" t="s">
        <v>314</v>
      </c>
      <c r="M211" s="14">
        <v>16</v>
      </c>
      <c r="N211" s="14" t="str">
        <f t="shared" si="40"/>
        <v>Kumuh Ringan</v>
      </c>
      <c r="O211" s="14">
        <v>13</v>
      </c>
      <c r="P211" s="14" t="str">
        <f t="shared" si="38"/>
        <v>Tinggi</v>
      </c>
      <c r="Q211" s="18" t="s">
        <v>26</v>
      </c>
      <c r="R211" s="14"/>
    </row>
    <row r="212" spans="2:18" s="3" customFormat="1" ht="11.4" customHeight="1">
      <c r="B212" s="10">
        <v>28</v>
      </c>
      <c r="C212" s="51" t="s">
        <v>306</v>
      </c>
      <c r="D212" s="13">
        <v>2.88</v>
      </c>
      <c r="E212" s="13">
        <v>0</v>
      </c>
      <c r="F212" s="14" t="s">
        <v>35</v>
      </c>
      <c r="G212" s="51" t="s">
        <v>307</v>
      </c>
      <c r="H212" s="51" t="s">
        <v>286</v>
      </c>
      <c r="I212" s="54">
        <v>160</v>
      </c>
      <c r="J212" s="15">
        <f t="shared" si="43"/>
        <v>55.555555555555557</v>
      </c>
      <c r="K212" s="36">
        <v>117518441</v>
      </c>
      <c r="L212" s="52" t="s">
        <v>315</v>
      </c>
      <c r="M212" s="14">
        <v>11</v>
      </c>
      <c r="N212" s="14" t="str">
        <f t="shared" si="40"/>
        <v>Tidak Kumuh</v>
      </c>
      <c r="O212" s="14">
        <v>13</v>
      </c>
      <c r="P212" s="14" t="str">
        <f t="shared" si="38"/>
        <v>Tinggi</v>
      </c>
      <c r="Q212" s="18" t="s">
        <v>26</v>
      </c>
      <c r="R212" s="14"/>
    </row>
    <row r="213" spans="2:18" s="3" customFormat="1" ht="11.4" customHeight="1">
      <c r="B213" s="19"/>
      <c r="C213" s="46" t="s">
        <v>316</v>
      </c>
      <c r="D213" s="22">
        <f>SUM(D205:D212)</f>
        <v>11.61</v>
      </c>
      <c r="E213" s="22">
        <f>SUM(E205:E212)</f>
        <v>1.88</v>
      </c>
      <c r="F213" s="23"/>
      <c r="G213" s="47"/>
      <c r="H213" s="47"/>
      <c r="I213" s="22"/>
      <c r="J213" s="33"/>
      <c r="K213" s="23"/>
      <c r="L213" s="53"/>
      <c r="M213" s="23"/>
      <c r="N213" s="23"/>
      <c r="O213" s="23"/>
      <c r="P213" s="23"/>
      <c r="Q213" s="27"/>
      <c r="R213" s="23" t="str">
        <f>IF(D213="","",IF(D213&gt;=15,"Pusat",IF(AND(D213&lt;=14.99,D213&gt;=10),"Provinsi",IF(AND(D213&lt;=9.99,D213&gt;=0),"Kota","Kota"))))</f>
        <v>Provinsi</v>
      </c>
    </row>
    <row r="214" spans="2:18" s="39" customFormat="1" ht="11.4" customHeight="1">
      <c r="B214" s="10">
        <v>29</v>
      </c>
      <c r="C214" s="51" t="s">
        <v>317</v>
      </c>
      <c r="D214" s="13">
        <v>3.13</v>
      </c>
      <c r="E214" s="13">
        <v>3.13</v>
      </c>
      <c r="F214" s="14" t="s">
        <v>55</v>
      </c>
      <c r="G214" s="51" t="s">
        <v>318</v>
      </c>
      <c r="H214" s="51" t="s">
        <v>286</v>
      </c>
      <c r="I214" s="54">
        <v>362</v>
      </c>
      <c r="J214" s="15">
        <f t="shared" ref="J214:J216" si="44">I214/D214</f>
        <v>115.65495207667732</v>
      </c>
      <c r="K214" s="36">
        <v>117489045</v>
      </c>
      <c r="L214" s="52" t="s">
        <v>319</v>
      </c>
      <c r="M214" s="14">
        <v>19</v>
      </c>
      <c r="N214" s="14" t="str">
        <f t="shared" ref="N214:N219" si="45">IF(M214="","",IF(M214&gt;=60,"Kumuh Berat",IF(AND(M214&lt;=59,M214&gt;=38),"Kumuh Sedang",IF(AND(M214&lt;=37,M214&gt;=16),"Kumuh Ringan","Tidak Kumuh"))))</f>
        <v>Kumuh Ringan</v>
      </c>
      <c r="O214" s="14">
        <v>10</v>
      </c>
      <c r="P214" s="14" t="str">
        <f t="shared" ref="P214:P216" si="46">IF(O214="","",IF(O214&gt;=11,"Tinggi",IF(AND(O214&lt;=10,O214&gt;=6),"Sedang",IF(AND(O214&lt;=5,O214&gt;=1),"Rendah","Rendah"))))</f>
        <v>Sedang</v>
      </c>
      <c r="Q214" s="18" t="s">
        <v>26</v>
      </c>
      <c r="R214" s="14"/>
    </row>
    <row r="215" spans="2:18" s="3" customFormat="1" ht="11.4" customHeight="1">
      <c r="B215" s="10">
        <v>30</v>
      </c>
      <c r="C215" s="51" t="s">
        <v>317</v>
      </c>
      <c r="D215" s="13">
        <v>4.5199999999999996</v>
      </c>
      <c r="E215" s="13">
        <v>4.5199999999999996</v>
      </c>
      <c r="F215" s="14" t="s">
        <v>139</v>
      </c>
      <c r="G215" s="51" t="s">
        <v>318</v>
      </c>
      <c r="H215" s="51" t="s">
        <v>286</v>
      </c>
      <c r="I215" s="54">
        <v>709</v>
      </c>
      <c r="J215" s="15">
        <f t="shared" si="44"/>
        <v>156.85840707964604</v>
      </c>
      <c r="K215" s="36">
        <v>117488345</v>
      </c>
      <c r="L215" s="52" t="s">
        <v>320</v>
      </c>
      <c r="M215" s="14">
        <v>16</v>
      </c>
      <c r="N215" s="14" t="str">
        <f t="shared" si="45"/>
        <v>Kumuh Ringan</v>
      </c>
      <c r="O215" s="14">
        <v>10</v>
      </c>
      <c r="P215" s="14" t="str">
        <f t="shared" si="46"/>
        <v>Sedang</v>
      </c>
      <c r="Q215" s="18" t="s">
        <v>26</v>
      </c>
      <c r="R215" s="14"/>
    </row>
    <row r="216" spans="2:18" s="3" customFormat="1" ht="11.4" customHeight="1">
      <c r="B216" s="10">
        <v>31</v>
      </c>
      <c r="C216" s="51" t="s">
        <v>317</v>
      </c>
      <c r="D216" s="13">
        <v>3.38</v>
      </c>
      <c r="E216" s="13">
        <v>0</v>
      </c>
      <c r="F216" s="14" t="s">
        <v>49</v>
      </c>
      <c r="G216" s="51" t="s">
        <v>321</v>
      </c>
      <c r="H216" s="51" t="s">
        <v>286</v>
      </c>
      <c r="I216" s="54">
        <v>247</v>
      </c>
      <c r="J216" s="15">
        <f t="shared" si="44"/>
        <v>73.07692307692308</v>
      </c>
      <c r="K216" s="36">
        <v>117491333</v>
      </c>
      <c r="L216" s="52" t="s">
        <v>322</v>
      </c>
      <c r="M216" s="14">
        <v>5</v>
      </c>
      <c r="N216" s="14" t="str">
        <f t="shared" si="45"/>
        <v>Tidak Kumuh</v>
      </c>
      <c r="O216" s="14">
        <v>10</v>
      </c>
      <c r="P216" s="14" t="str">
        <f t="shared" si="46"/>
        <v>Sedang</v>
      </c>
      <c r="Q216" s="18" t="s">
        <v>26</v>
      </c>
      <c r="R216" s="14"/>
    </row>
    <row r="217" spans="2:18" s="3" customFormat="1" ht="11.4" customHeight="1">
      <c r="B217" s="19"/>
      <c r="C217" s="46" t="s">
        <v>323</v>
      </c>
      <c r="D217" s="22">
        <f>SUM(D214:D216)</f>
        <v>11.03</v>
      </c>
      <c r="E217" s="22">
        <f>SUM(E214:E216)</f>
        <v>7.6499999999999995</v>
      </c>
      <c r="F217" s="23"/>
      <c r="G217" s="47"/>
      <c r="H217" s="47"/>
      <c r="I217" s="22"/>
      <c r="J217" s="33"/>
      <c r="K217" s="23"/>
      <c r="L217" s="53"/>
      <c r="M217" s="23"/>
      <c r="N217" s="23"/>
      <c r="O217" s="23"/>
      <c r="P217" s="23"/>
      <c r="Q217" s="27"/>
      <c r="R217" s="23" t="str">
        <f>IF(D217="","",IF(D217&gt;=15,"Pusat",IF(AND(D217&lt;=14.99,D217&gt;=10),"Provinsi",IF(AND(D217&lt;=9.99,D217&gt;=0),"Kota","Kota"))))</f>
        <v>Provinsi</v>
      </c>
    </row>
    <row r="218" spans="2:18" s="3" customFormat="1" ht="11.4" customHeight="1">
      <c r="B218" s="10">
        <v>32</v>
      </c>
      <c r="C218" s="48" t="s">
        <v>324</v>
      </c>
      <c r="D218" s="13">
        <v>2.34</v>
      </c>
      <c r="E218" s="13">
        <v>0</v>
      </c>
      <c r="F218" s="14" t="s">
        <v>29</v>
      </c>
      <c r="G218" s="44" t="s">
        <v>325</v>
      </c>
      <c r="H218" s="44" t="s">
        <v>286</v>
      </c>
      <c r="I218" s="54">
        <v>245</v>
      </c>
      <c r="J218" s="15">
        <f t="shared" ref="J218:J219" si="47">I218/D218</f>
        <v>104.70085470085471</v>
      </c>
      <c r="K218" s="36">
        <v>117455363</v>
      </c>
      <c r="L218" s="52" t="s">
        <v>326</v>
      </c>
      <c r="M218" s="14">
        <v>11</v>
      </c>
      <c r="N218" s="14" t="str">
        <f t="shared" si="45"/>
        <v>Tidak Kumuh</v>
      </c>
      <c r="O218" s="14">
        <v>10</v>
      </c>
      <c r="P218" s="14" t="str">
        <f t="shared" ref="P218:P219" si="48">IF(O218="","",IF(O218&gt;=11,"Tinggi",IF(AND(O218&lt;=10,O218&gt;=6),"Sedang",IF(AND(O218&lt;=5,O218&gt;=1),"Rendah","Rendah"))))</f>
        <v>Sedang</v>
      </c>
      <c r="Q218" s="18" t="s">
        <v>26</v>
      </c>
      <c r="R218" s="14"/>
    </row>
    <row r="219" spans="2:18" s="3" customFormat="1" ht="11.4" customHeight="1">
      <c r="B219" s="10">
        <v>33</v>
      </c>
      <c r="C219" s="48" t="s">
        <v>324</v>
      </c>
      <c r="D219" s="13">
        <v>1.87</v>
      </c>
      <c r="E219" s="13">
        <v>0</v>
      </c>
      <c r="F219" s="14" t="s">
        <v>63</v>
      </c>
      <c r="G219" s="44" t="s">
        <v>327</v>
      </c>
      <c r="H219" s="44" t="s">
        <v>286</v>
      </c>
      <c r="I219" s="54">
        <v>344</v>
      </c>
      <c r="J219" s="15">
        <f t="shared" si="47"/>
        <v>183.95721925133688</v>
      </c>
      <c r="K219" s="36">
        <v>117455216</v>
      </c>
      <c r="L219" s="52" t="s">
        <v>328</v>
      </c>
      <c r="M219" s="14">
        <v>6</v>
      </c>
      <c r="N219" s="14" t="str">
        <f t="shared" si="45"/>
        <v>Tidak Kumuh</v>
      </c>
      <c r="O219" s="14">
        <v>10</v>
      </c>
      <c r="P219" s="14" t="str">
        <f t="shared" si="48"/>
        <v>Sedang</v>
      </c>
      <c r="Q219" s="18" t="s">
        <v>26</v>
      </c>
      <c r="R219" s="14"/>
    </row>
    <row r="220" spans="2:18" s="3" customFormat="1" ht="11.4" customHeight="1">
      <c r="B220" s="19"/>
      <c r="C220" s="46" t="s">
        <v>329</v>
      </c>
      <c r="D220" s="22">
        <f>SUM(D218:D219)</f>
        <v>4.21</v>
      </c>
      <c r="E220" s="22">
        <f>SUM(E218:E219)</f>
        <v>0</v>
      </c>
      <c r="F220" s="23"/>
      <c r="G220" s="47"/>
      <c r="H220" s="47"/>
      <c r="I220" s="22"/>
      <c r="J220" s="33"/>
      <c r="K220" s="23"/>
      <c r="L220" s="23"/>
      <c r="M220" s="23"/>
      <c r="N220" s="23"/>
      <c r="O220" s="23"/>
      <c r="P220" s="23"/>
      <c r="Q220" s="27"/>
      <c r="R220" s="23" t="str">
        <f>IF(D220="","",IF(D220&gt;=15,"Pusat",IF(AND(D220&lt;=14.99,D220&gt;=10),"Provinsi",IF(AND(D220&lt;=9.99,D220&gt;=0),"Kota","Kota"))))</f>
        <v>Kota</v>
      </c>
    </row>
    <row r="221" spans="2:18" s="3" customFormat="1" ht="11.4" customHeight="1">
      <c r="B221" s="4"/>
      <c r="C221" s="5" t="s">
        <v>330</v>
      </c>
      <c r="D221" s="6">
        <f>SUM(D235,D243,D253,D256,D260,D266,D279,D289)</f>
        <v>144.63</v>
      </c>
      <c r="E221" s="6">
        <f>SUM(E235,E243,E253,E256,E260,E266,E279,E289)</f>
        <v>105.72</v>
      </c>
      <c r="F221" s="6"/>
      <c r="G221" s="7"/>
      <c r="H221" s="5"/>
      <c r="I221" s="8"/>
      <c r="J221" s="9"/>
      <c r="K221" s="9"/>
      <c r="L221" s="9"/>
      <c r="M221" s="7"/>
      <c r="N221" s="7"/>
      <c r="O221" s="7"/>
      <c r="P221" s="7"/>
      <c r="Q221" s="7"/>
      <c r="R221" s="7"/>
    </row>
    <row r="222" spans="2:18" ht="11.4" customHeight="1">
      <c r="B222" s="10">
        <v>1</v>
      </c>
      <c r="C222" s="44" t="s">
        <v>331</v>
      </c>
      <c r="D222" s="13">
        <v>4.29</v>
      </c>
      <c r="E222" s="13">
        <v>4.29</v>
      </c>
      <c r="F222" s="14" t="s">
        <v>60</v>
      </c>
      <c r="G222" s="51" t="s">
        <v>332</v>
      </c>
      <c r="H222" s="44" t="s">
        <v>331</v>
      </c>
      <c r="I222" s="14">
        <v>514</v>
      </c>
      <c r="J222" s="15">
        <f t="shared" ref="J222:J234" si="49">I222/D222</f>
        <v>119.81351981351982</v>
      </c>
      <c r="K222" s="36" t="s">
        <v>333</v>
      </c>
      <c r="L222" s="35" t="s">
        <v>334</v>
      </c>
      <c r="M222" s="14">
        <v>18</v>
      </c>
      <c r="N222" s="14" t="str">
        <f t="shared" ref="N222:N234" si="50">IF(M222="","",IF(M222&gt;=60,"Kumuh Berat",IF(AND(M222&lt;=59,M222&gt;=38),"Kumuh Sedang",IF(AND(M222&lt;=37,M222&gt;=16),"Kumuh Ringan","Tidak Kumuh"))))</f>
        <v>Kumuh Ringan</v>
      </c>
      <c r="O222" s="10">
        <v>13</v>
      </c>
      <c r="P222" s="14" t="str">
        <f t="shared" ref="P222:P234" si="51">IF(O222="","",IF(O222&gt;=11,"Tinggi",IF(AND(O222&lt;=10,O222&gt;=6),"Sedang",IF(AND(O222&lt;=5,O222&gt;=1),"Rendah","Rendah"))))</f>
        <v>Tinggi</v>
      </c>
      <c r="Q222" s="18" t="s">
        <v>85</v>
      </c>
      <c r="R222" s="14"/>
    </row>
    <row r="223" spans="2:18" ht="11.4" customHeight="1">
      <c r="B223" s="10">
        <v>2</v>
      </c>
      <c r="C223" s="44" t="s">
        <v>331</v>
      </c>
      <c r="D223" s="13">
        <v>1.83</v>
      </c>
      <c r="E223" s="13">
        <v>1.83</v>
      </c>
      <c r="F223" s="14" t="s">
        <v>61</v>
      </c>
      <c r="G223" s="51" t="s">
        <v>332</v>
      </c>
      <c r="H223" s="44" t="s">
        <v>331</v>
      </c>
      <c r="I223" s="14">
        <v>321</v>
      </c>
      <c r="J223" s="15">
        <f t="shared" si="49"/>
        <v>175.40983606557376</v>
      </c>
      <c r="K223" s="36" t="s">
        <v>333</v>
      </c>
      <c r="L223" s="35" t="s">
        <v>334</v>
      </c>
      <c r="M223" s="14">
        <v>17</v>
      </c>
      <c r="N223" s="14" t="str">
        <f t="shared" si="50"/>
        <v>Kumuh Ringan</v>
      </c>
      <c r="O223" s="10">
        <v>13</v>
      </c>
      <c r="P223" s="14" t="str">
        <f t="shared" si="51"/>
        <v>Tinggi</v>
      </c>
      <c r="Q223" s="18" t="s">
        <v>85</v>
      </c>
      <c r="R223" s="14"/>
    </row>
    <row r="224" spans="2:18" ht="11.4" customHeight="1">
      <c r="B224" s="10">
        <v>3</v>
      </c>
      <c r="C224" s="44" t="s">
        <v>331</v>
      </c>
      <c r="D224" s="13">
        <v>4.66</v>
      </c>
      <c r="E224" s="13">
        <v>4.66</v>
      </c>
      <c r="F224" s="14" t="s">
        <v>62</v>
      </c>
      <c r="G224" s="51" t="s">
        <v>332</v>
      </c>
      <c r="H224" s="44" t="s">
        <v>331</v>
      </c>
      <c r="I224" s="14">
        <v>544</v>
      </c>
      <c r="J224" s="15">
        <f t="shared" si="49"/>
        <v>116.7381974248927</v>
      </c>
      <c r="K224" s="36" t="s">
        <v>333</v>
      </c>
      <c r="L224" s="35" t="s">
        <v>334</v>
      </c>
      <c r="M224" s="14">
        <v>17</v>
      </c>
      <c r="N224" s="14" t="str">
        <f t="shared" si="50"/>
        <v>Kumuh Ringan</v>
      </c>
      <c r="O224" s="10">
        <v>13</v>
      </c>
      <c r="P224" s="14" t="str">
        <f t="shared" si="51"/>
        <v>Tinggi</v>
      </c>
      <c r="Q224" s="18" t="s">
        <v>85</v>
      </c>
      <c r="R224" s="14"/>
    </row>
    <row r="225" spans="2:18" ht="11.4" customHeight="1">
      <c r="B225" s="10">
        <v>4</v>
      </c>
      <c r="C225" s="44" t="s">
        <v>331</v>
      </c>
      <c r="D225" s="13">
        <v>4</v>
      </c>
      <c r="E225" s="13">
        <v>4</v>
      </c>
      <c r="F225" s="14" t="s">
        <v>63</v>
      </c>
      <c r="G225" s="51" t="s">
        <v>332</v>
      </c>
      <c r="H225" s="44" t="s">
        <v>331</v>
      </c>
      <c r="I225" s="14">
        <v>346</v>
      </c>
      <c r="J225" s="15">
        <f t="shared" si="49"/>
        <v>86.5</v>
      </c>
      <c r="K225" s="36" t="s">
        <v>333</v>
      </c>
      <c r="L225" s="35" t="s">
        <v>334</v>
      </c>
      <c r="M225" s="14">
        <v>18</v>
      </c>
      <c r="N225" s="14" t="str">
        <f t="shared" si="50"/>
        <v>Kumuh Ringan</v>
      </c>
      <c r="O225" s="10">
        <v>13</v>
      </c>
      <c r="P225" s="14" t="str">
        <f t="shared" si="51"/>
        <v>Tinggi</v>
      </c>
      <c r="Q225" s="18" t="s">
        <v>85</v>
      </c>
      <c r="R225" s="14"/>
    </row>
    <row r="226" spans="2:18" ht="11.4" customHeight="1">
      <c r="B226" s="10">
        <v>5</v>
      </c>
      <c r="C226" s="44" t="s">
        <v>331</v>
      </c>
      <c r="D226" s="29">
        <v>1</v>
      </c>
      <c r="E226" s="29">
        <v>1</v>
      </c>
      <c r="F226" s="14" t="s">
        <v>64</v>
      </c>
      <c r="G226" s="51" t="s">
        <v>332</v>
      </c>
      <c r="H226" s="44" t="s">
        <v>331</v>
      </c>
      <c r="I226" s="14">
        <v>337</v>
      </c>
      <c r="J226" s="15">
        <f t="shared" si="49"/>
        <v>337</v>
      </c>
      <c r="K226" s="36" t="s">
        <v>333</v>
      </c>
      <c r="L226" s="35" t="s">
        <v>334</v>
      </c>
      <c r="M226" s="14">
        <v>17</v>
      </c>
      <c r="N226" s="14" t="str">
        <f t="shared" si="50"/>
        <v>Kumuh Ringan</v>
      </c>
      <c r="O226" s="10">
        <v>13</v>
      </c>
      <c r="P226" s="14" t="str">
        <f t="shared" si="51"/>
        <v>Tinggi</v>
      </c>
      <c r="Q226" s="18" t="s">
        <v>85</v>
      </c>
      <c r="R226" s="14"/>
    </row>
    <row r="227" spans="2:18" ht="11.4" customHeight="1">
      <c r="B227" s="10">
        <v>6</v>
      </c>
      <c r="C227" s="44" t="s">
        <v>331</v>
      </c>
      <c r="D227" s="13">
        <v>1.82</v>
      </c>
      <c r="E227" s="13">
        <v>1.82</v>
      </c>
      <c r="F227" s="14" t="s">
        <v>36</v>
      </c>
      <c r="G227" s="51" t="s">
        <v>332</v>
      </c>
      <c r="H227" s="44" t="s">
        <v>331</v>
      </c>
      <c r="I227" s="14">
        <v>263</v>
      </c>
      <c r="J227" s="15">
        <f t="shared" si="49"/>
        <v>144.50549450549451</v>
      </c>
      <c r="K227" s="36" t="s">
        <v>333</v>
      </c>
      <c r="L227" s="35" t="s">
        <v>334</v>
      </c>
      <c r="M227" s="14">
        <v>25</v>
      </c>
      <c r="N227" s="14" t="str">
        <f t="shared" si="50"/>
        <v>Kumuh Ringan</v>
      </c>
      <c r="O227" s="10">
        <v>13</v>
      </c>
      <c r="P227" s="14" t="str">
        <f t="shared" si="51"/>
        <v>Tinggi</v>
      </c>
      <c r="Q227" s="18" t="s">
        <v>85</v>
      </c>
      <c r="R227" s="14"/>
    </row>
    <row r="228" spans="2:18" ht="11.4" customHeight="1">
      <c r="B228" s="10">
        <v>7</v>
      </c>
      <c r="C228" s="44" t="s">
        <v>331</v>
      </c>
      <c r="D228" s="13">
        <v>6.79</v>
      </c>
      <c r="E228" s="13">
        <v>6.79</v>
      </c>
      <c r="F228" s="14" t="s">
        <v>69</v>
      </c>
      <c r="G228" s="51" t="s">
        <v>332</v>
      </c>
      <c r="H228" s="44" t="s">
        <v>331</v>
      </c>
      <c r="I228" s="14">
        <v>384</v>
      </c>
      <c r="J228" s="15">
        <f t="shared" si="49"/>
        <v>56.553755522827686</v>
      </c>
      <c r="K228" s="36" t="s">
        <v>333</v>
      </c>
      <c r="L228" s="35" t="s">
        <v>334</v>
      </c>
      <c r="M228" s="14">
        <v>17</v>
      </c>
      <c r="N228" s="14" t="str">
        <f t="shared" si="50"/>
        <v>Kumuh Ringan</v>
      </c>
      <c r="O228" s="10">
        <v>13</v>
      </c>
      <c r="P228" s="14" t="str">
        <f t="shared" si="51"/>
        <v>Tinggi</v>
      </c>
      <c r="Q228" s="18" t="s">
        <v>85</v>
      </c>
      <c r="R228" s="14"/>
    </row>
    <row r="229" spans="2:18" ht="11.4" customHeight="1">
      <c r="B229" s="10">
        <v>8</v>
      </c>
      <c r="C229" s="44" t="s">
        <v>331</v>
      </c>
      <c r="D229" s="13">
        <v>8.19</v>
      </c>
      <c r="E229" s="13">
        <v>8.19</v>
      </c>
      <c r="F229" s="14" t="s">
        <v>37</v>
      </c>
      <c r="G229" s="51" t="s">
        <v>332</v>
      </c>
      <c r="H229" s="44" t="s">
        <v>331</v>
      </c>
      <c r="I229" s="14">
        <v>408</v>
      </c>
      <c r="J229" s="15">
        <f t="shared" si="49"/>
        <v>49.816849816849818</v>
      </c>
      <c r="K229" s="36" t="s">
        <v>333</v>
      </c>
      <c r="L229" s="35" t="s">
        <v>334</v>
      </c>
      <c r="M229" s="14">
        <v>17</v>
      </c>
      <c r="N229" s="14" t="str">
        <f t="shared" si="50"/>
        <v>Kumuh Ringan</v>
      </c>
      <c r="O229" s="10">
        <v>13</v>
      </c>
      <c r="P229" s="14" t="str">
        <f t="shared" si="51"/>
        <v>Tinggi</v>
      </c>
      <c r="Q229" s="18" t="s">
        <v>85</v>
      </c>
      <c r="R229" s="14"/>
    </row>
    <row r="230" spans="2:18" ht="11.4" customHeight="1">
      <c r="B230" s="10">
        <v>9</v>
      </c>
      <c r="C230" s="44" t="s">
        <v>331</v>
      </c>
      <c r="D230" s="13">
        <v>1.5</v>
      </c>
      <c r="E230" s="13">
        <v>1.5</v>
      </c>
      <c r="F230" s="14" t="s">
        <v>70</v>
      </c>
      <c r="G230" s="51" t="s">
        <v>332</v>
      </c>
      <c r="H230" s="44" t="s">
        <v>331</v>
      </c>
      <c r="I230" s="14">
        <v>176</v>
      </c>
      <c r="J230" s="15">
        <f t="shared" si="49"/>
        <v>117.33333333333333</v>
      </c>
      <c r="K230" s="36" t="s">
        <v>333</v>
      </c>
      <c r="L230" s="35" t="s">
        <v>334</v>
      </c>
      <c r="M230" s="14">
        <v>23</v>
      </c>
      <c r="N230" s="14" t="str">
        <f t="shared" si="50"/>
        <v>Kumuh Ringan</v>
      </c>
      <c r="O230" s="10">
        <v>13</v>
      </c>
      <c r="P230" s="14" t="str">
        <f t="shared" si="51"/>
        <v>Tinggi</v>
      </c>
      <c r="Q230" s="18" t="s">
        <v>85</v>
      </c>
      <c r="R230" s="14"/>
    </row>
    <row r="231" spans="2:18" ht="11.4" customHeight="1">
      <c r="B231" s="10">
        <v>10</v>
      </c>
      <c r="C231" s="44" t="s">
        <v>331</v>
      </c>
      <c r="D231" s="29">
        <v>1.69</v>
      </c>
      <c r="E231" s="29">
        <v>1.69</v>
      </c>
      <c r="F231" s="14" t="s">
        <v>46</v>
      </c>
      <c r="G231" s="51" t="s">
        <v>332</v>
      </c>
      <c r="H231" s="44" t="s">
        <v>331</v>
      </c>
      <c r="I231" s="14">
        <v>245</v>
      </c>
      <c r="J231" s="15">
        <f t="shared" si="49"/>
        <v>144.97041420118344</v>
      </c>
      <c r="K231" s="36" t="s">
        <v>333</v>
      </c>
      <c r="L231" s="35" t="s">
        <v>334</v>
      </c>
      <c r="M231" s="14">
        <v>16</v>
      </c>
      <c r="N231" s="14" t="str">
        <f t="shared" si="50"/>
        <v>Kumuh Ringan</v>
      </c>
      <c r="O231" s="10">
        <v>13</v>
      </c>
      <c r="P231" s="14" t="str">
        <f t="shared" si="51"/>
        <v>Tinggi</v>
      </c>
      <c r="Q231" s="18" t="s">
        <v>85</v>
      </c>
      <c r="R231" s="14"/>
    </row>
    <row r="232" spans="2:18" ht="11.4" customHeight="1">
      <c r="B232" s="10">
        <v>11</v>
      </c>
      <c r="C232" s="44" t="s">
        <v>331</v>
      </c>
      <c r="D232" s="29">
        <v>3.23</v>
      </c>
      <c r="E232" s="29">
        <v>3.23</v>
      </c>
      <c r="F232" s="14" t="s">
        <v>49</v>
      </c>
      <c r="G232" s="51" t="s">
        <v>332</v>
      </c>
      <c r="H232" s="44" t="s">
        <v>331</v>
      </c>
      <c r="I232" s="14">
        <v>244</v>
      </c>
      <c r="J232" s="15">
        <f t="shared" si="49"/>
        <v>75.54179566563468</v>
      </c>
      <c r="K232" s="36" t="s">
        <v>333</v>
      </c>
      <c r="L232" s="35" t="s">
        <v>334</v>
      </c>
      <c r="M232" s="14">
        <v>16</v>
      </c>
      <c r="N232" s="14" t="str">
        <f t="shared" si="50"/>
        <v>Kumuh Ringan</v>
      </c>
      <c r="O232" s="10">
        <v>13</v>
      </c>
      <c r="P232" s="14" t="str">
        <f t="shared" si="51"/>
        <v>Tinggi</v>
      </c>
      <c r="Q232" s="18" t="s">
        <v>85</v>
      </c>
      <c r="R232" s="14"/>
    </row>
    <row r="233" spans="2:18" ht="11.4" customHeight="1">
      <c r="B233" s="10">
        <v>12</v>
      </c>
      <c r="C233" s="44" t="s">
        <v>331</v>
      </c>
      <c r="D233" s="29">
        <v>4</v>
      </c>
      <c r="E233" s="29">
        <v>4</v>
      </c>
      <c r="F233" s="14" t="s">
        <v>50</v>
      </c>
      <c r="G233" s="51" t="s">
        <v>332</v>
      </c>
      <c r="H233" s="44" t="s">
        <v>331</v>
      </c>
      <c r="I233" s="14">
        <v>396</v>
      </c>
      <c r="J233" s="15">
        <f t="shared" si="49"/>
        <v>99</v>
      </c>
      <c r="K233" s="36" t="s">
        <v>333</v>
      </c>
      <c r="L233" s="35" t="s">
        <v>334</v>
      </c>
      <c r="M233" s="14">
        <v>30</v>
      </c>
      <c r="N233" s="14" t="str">
        <f t="shared" si="50"/>
        <v>Kumuh Ringan</v>
      </c>
      <c r="O233" s="10">
        <v>13</v>
      </c>
      <c r="P233" s="14" t="str">
        <f t="shared" si="51"/>
        <v>Tinggi</v>
      </c>
      <c r="Q233" s="18" t="s">
        <v>85</v>
      </c>
      <c r="R233" s="14"/>
    </row>
    <row r="234" spans="2:18" ht="11.4" customHeight="1">
      <c r="B234" s="10">
        <v>13</v>
      </c>
      <c r="C234" s="44" t="s">
        <v>331</v>
      </c>
      <c r="D234" s="29">
        <v>0.85</v>
      </c>
      <c r="E234" s="29">
        <v>0.85</v>
      </c>
      <c r="F234" s="14" t="s">
        <v>51</v>
      </c>
      <c r="G234" s="51" t="s">
        <v>332</v>
      </c>
      <c r="H234" s="44" t="s">
        <v>331</v>
      </c>
      <c r="I234" s="14">
        <v>215</v>
      </c>
      <c r="J234" s="15">
        <f t="shared" si="49"/>
        <v>252.94117647058823</v>
      </c>
      <c r="K234" s="36" t="s">
        <v>333</v>
      </c>
      <c r="L234" s="35" t="s">
        <v>334</v>
      </c>
      <c r="M234" s="14">
        <v>26</v>
      </c>
      <c r="N234" s="14" t="str">
        <f t="shared" si="50"/>
        <v>Kumuh Ringan</v>
      </c>
      <c r="O234" s="10">
        <v>13</v>
      </c>
      <c r="P234" s="14" t="str">
        <f t="shared" si="51"/>
        <v>Tinggi</v>
      </c>
      <c r="Q234" s="18" t="s">
        <v>85</v>
      </c>
      <c r="R234" s="14"/>
    </row>
    <row r="235" spans="2:18" s="3" customFormat="1" ht="11.4" customHeight="1">
      <c r="B235" s="19"/>
      <c r="C235" s="46" t="s">
        <v>335</v>
      </c>
      <c r="D235" s="22">
        <f>SUM(D222:D234)</f>
        <v>43.849999999999994</v>
      </c>
      <c r="E235" s="22">
        <f>SUM(E222:E234)</f>
        <v>43.849999999999994</v>
      </c>
      <c r="F235" s="23"/>
      <c r="G235" s="47"/>
      <c r="H235" s="47"/>
      <c r="I235" s="22"/>
      <c r="J235" s="22"/>
      <c r="K235" s="23"/>
      <c r="L235" s="23"/>
      <c r="M235" s="22"/>
      <c r="N235" s="23"/>
      <c r="O235" s="23"/>
      <c r="P235" s="23"/>
      <c r="Q235" s="27"/>
      <c r="R235" s="23" t="str">
        <f>IF(D235="","",IF(D235&gt;=15,"Pusat",IF(AND(D235&lt;=14.99,D235&gt;=10),"Provinsi",IF(AND(D235&lt;=9.99,D235&gt;=0),"Kota","Kota"))))</f>
        <v>Pusat</v>
      </c>
    </row>
    <row r="236" spans="2:18" ht="11.4" customHeight="1">
      <c r="B236" s="10">
        <v>14</v>
      </c>
      <c r="C236" s="48" t="s">
        <v>336</v>
      </c>
      <c r="D236" s="13">
        <v>1.21</v>
      </c>
      <c r="E236" s="13">
        <v>1.21</v>
      </c>
      <c r="F236" s="14" t="s">
        <v>55</v>
      </c>
      <c r="G236" s="51" t="s">
        <v>337</v>
      </c>
      <c r="H236" s="44" t="s">
        <v>338</v>
      </c>
      <c r="I236" s="14">
        <v>242</v>
      </c>
      <c r="J236" s="15">
        <f t="shared" ref="J236:J242" si="52">I236/E236</f>
        <v>200</v>
      </c>
      <c r="K236" s="36" t="s">
        <v>339</v>
      </c>
      <c r="L236" s="35" t="s">
        <v>340</v>
      </c>
      <c r="M236" s="14">
        <v>16</v>
      </c>
      <c r="N236" s="14" t="str">
        <f t="shared" ref="N236:N242" si="53">IF(M236="","",IF(M236&gt;=60,"Kumuh Berat",IF(AND(M236&lt;=59,M236&gt;=38),"Kumuh Sedang",IF(AND(M236&lt;=37,M236&gt;=16),"Kumuh Ringan","Tidak Kumuh"))))</f>
        <v>Kumuh Ringan</v>
      </c>
      <c r="O236" s="10">
        <v>13</v>
      </c>
      <c r="P236" s="14" t="str">
        <f t="shared" ref="P236:P242" si="54">IF(O236="","",IF(O236&gt;=11,"Tinggi",IF(AND(O236&lt;=10,O236&gt;=6),"Sedang",IF(AND(O236&lt;=5,O236&gt;=1),"Rendah","Rendah"))))</f>
        <v>Tinggi</v>
      </c>
      <c r="Q236" s="18" t="s">
        <v>85</v>
      </c>
      <c r="R236" s="14"/>
    </row>
    <row r="237" spans="2:18" ht="11.4" customHeight="1">
      <c r="B237" s="10">
        <v>15</v>
      </c>
      <c r="C237" s="48" t="s">
        <v>336</v>
      </c>
      <c r="D237" s="13">
        <v>1.44</v>
      </c>
      <c r="E237" s="13">
        <v>1.44</v>
      </c>
      <c r="F237" s="14" t="s">
        <v>71</v>
      </c>
      <c r="G237" s="51" t="s">
        <v>341</v>
      </c>
      <c r="H237" s="44" t="s">
        <v>338</v>
      </c>
      <c r="I237" s="14">
        <v>203</v>
      </c>
      <c r="J237" s="15">
        <f t="shared" si="52"/>
        <v>140.97222222222223</v>
      </c>
      <c r="K237" s="36" t="s">
        <v>339</v>
      </c>
      <c r="L237" s="35" t="s">
        <v>340</v>
      </c>
      <c r="M237" s="14">
        <v>16</v>
      </c>
      <c r="N237" s="14" t="str">
        <f t="shared" si="53"/>
        <v>Kumuh Ringan</v>
      </c>
      <c r="O237" s="10">
        <v>13</v>
      </c>
      <c r="P237" s="14" t="str">
        <f t="shared" si="54"/>
        <v>Tinggi</v>
      </c>
      <c r="Q237" s="18" t="s">
        <v>85</v>
      </c>
      <c r="R237" s="14"/>
    </row>
    <row r="238" spans="2:18" ht="11.4" customHeight="1">
      <c r="B238" s="10">
        <v>16</v>
      </c>
      <c r="C238" s="48" t="s">
        <v>336</v>
      </c>
      <c r="D238" s="13">
        <v>1.63</v>
      </c>
      <c r="E238" s="13">
        <v>1.63</v>
      </c>
      <c r="F238" s="14" t="s">
        <v>62</v>
      </c>
      <c r="G238" s="51" t="s">
        <v>342</v>
      </c>
      <c r="H238" s="44" t="s">
        <v>338</v>
      </c>
      <c r="I238" s="14">
        <v>282</v>
      </c>
      <c r="J238" s="15">
        <f t="shared" si="52"/>
        <v>173.00613496932516</v>
      </c>
      <c r="K238" s="36" t="s">
        <v>339</v>
      </c>
      <c r="L238" s="35" t="s">
        <v>340</v>
      </c>
      <c r="M238" s="14">
        <v>21</v>
      </c>
      <c r="N238" s="14" t="str">
        <f t="shared" si="53"/>
        <v>Kumuh Ringan</v>
      </c>
      <c r="O238" s="10">
        <v>13</v>
      </c>
      <c r="P238" s="14" t="str">
        <f t="shared" si="54"/>
        <v>Tinggi</v>
      </c>
      <c r="Q238" s="18" t="s">
        <v>85</v>
      </c>
      <c r="R238" s="14"/>
    </row>
    <row r="239" spans="2:18" ht="11.4" customHeight="1">
      <c r="B239" s="10">
        <v>17</v>
      </c>
      <c r="C239" s="48" t="s">
        <v>336</v>
      </c>
      <c r="D239" s="13">
        <v>1.4</v>
      </c>
      <c r="E239" s="13">
        <v>1.4</v>
      </c>
      <c r="F239" s="14" t="s">
        <v>65</v>
      </c>
      <c r="G239" s="51" t="s">
        <v>342</v>
      </c>
      <c r="H239" s="44" t="s">
        <v>338</v>
      </c>
      <c r="I239" s="14">
        <v>265</v>
      </c>
      <c r="J239" s="15">
        <f t="shared" si="52"/>
        <v>189.28571428571431</v>
      </c>
      <c r="K239" s="36" t="s">
        <v>339</v>
      </c>
      <c r="L239" s="35" t="s">
        <v>340</v>
      </c>
      <c r="M239" s="14">
        <v>23</v>
      </c>
      <c r="N239" s="14" t="str">
        <f t="shared" si="53"/>
        <v>Kumuh Ringan</v>
      </c>
      <c r="O239" s="10">
        <v>13</v>
      </c>
      <c r="P239" s="14" t="str">
        <f t="shared" si="54"/>
        <v>Tinggi</v>
      </c>
      <c r="Q239" s="18" t="s">
        <v>85</v>
      </c>
      <c r="R239" s="14"/>
    </row>
    <row r="240" spans="2:18" ht="11.4" customHeight="1">
      <c r="B240" s="10">
        <v>18</v>
      </c>
      <c r="C240" s="48" t="s">
        <v>336</v>
      </c>
      <c r="D240" s="13">
        <v>2.57</v>
      </c>
      <c r="E240" s="13">
        <v>2.57</v>
      </c>
      <c r="F240" s="14" t="s">
        <v>66</v>
      </c>
      <c r="G240" s="51" t="s">
        <v>342</v>
      </c>
      <c r="H240" s="44" t="s">
        <v>338</v>
      </c>
      <c r="I240" s="14">
        <v>295</v>
      </c>
      <c r="J240" s="15">
        <f t="shared" si="52"/>
        <v>114.78599221789884</v>
      </c>
      <c r="K240" s="36" t="s">
        <v>339</v>
      </c>
      <c r="L240" s="35" t="s">
        <v>340</v>
      </c>
      <c r="M240" s="14">
        <v>17</v>
      </c>
      <c r="N240" s="14" t="str">
        <f t="shared" si="53"/>
        <v>Kumuh Ringan</v>
      </c>
      <c r="O240" s="10">
        <v>13</v>
      </c>
      <c r="P240" s="14" t="str">
        <f t="shared" si="54"/>
        <v>Tinggi</v>
      </c>
      <c r="Q240" s="18" t="s">
        <v>85</v>
      </c>
      <c r="R240" s="14"/>
    </row>
    <row r="241" spans="2:18" ht="11.4" customHeight="1">
      <c r="B241" s="10">
        <v>19</v>
      </c>
      <c r="C241" s="48" t="s">
        <v>336</v>
      </c>
      <c r="D241" s="13">
        <v>3.8</v>
      </c>
      <c r="E241" s="13">
        <v>3.8</v>
      </c>
      <c r="F241" s="14" t="s">
        <v>28</v>
      </c>
      <c r="G241" s="51" t="s">
        <v>342</v>
      </c>
      <c r="H241" s="44" t="s">
        <v>338</v>
      </c>
      <c r="I241" s="14">
        <v>247</v>
      </c>
      <c r="J241" s="15">
        <f t="shared" si="52"/>
        <v>65</v>
      </c>
      <c r="K241" s="36" t="s">
        <v>339</v>
      </c>
      <c r="L241" s="35" t="s">
        <v>340</v>
      </c>
      <c r="M241" s="14">
        <v>17</v>
      </c>
      <c r="N241" s="14" t="str">
        <f t="shared" si="53"/>
        <v>Kumuh Ringan</v>
      </c>
      <c r="O241" s="10">
        <v>13</v>
      </c>
      <c r="P241" s="14" t="str">
        <f t="shared" si="54"/>
        <v>Tinggi</v>
      </c>
      <c r="Q241" s="18" t="s">
        <v>85</v>
      </c>
      <c r="R241" s="14"/>
    </row>
    <row r="242" spans="2:18" ht="11.4" customHeight="1">
      <c r="B242" s="10">
        <v>20</v>
      </c>
      <c r="C242" s="48" t="s">
        <v>336</v>
      </c>
      <c r="D242" s="13">
        <v>2.85</v>
      </c>
      <c r="E242" s="13">
        <v>2.85</v>
      </c>
      <c r="F242" s="14" t="s">
        <v>29</v>
      </c>
      <c r="G242" s="51" t="s">
        <v>342</v>
      </c>
      <c r="H242" s="44" t="s">
        <v>338</v>
      </c>
      <c r="I242" s="14">
        <v>297</v>
      </c>
      <c r="J242" s="15">
        <f t="shared" si="52"/>
        <v>104.21052631578947</v>
      </c>
      <c r="K242" s="36" t="s">
        <v>339</v>
      </c>
      <c r="L242" s="35" t="s">
        <v>340</v>
      </c>
      <c r="M242" s="14">
        <v>18</v>
      </c>
      <c r="N242" s="14" t="str">
        <f t="shared" si="53"/>
        <v>Kumuh Ringan</v>
      </c>
      <c r="O242" s="10">
        <v>13</v>
      </c>
      <c r="P242" s="14" t="str">
        <f t="shared" si="54"/>
        <v>Tinggi</v>
      </c>
      <c r="Q242" s="18" t="s">
        <v>85</v>
      </c>
      <c r="R242" s="14"/>
    </row>
    <row r="243" spans="2:18" s="3" customFormat="1" ht="11.4" customHeight="1">
      <c r="B243" s="19"/>
      <c r="C243" s="46" t="s">
        <v>343</v>
      </c>
      <c r="D243" s="22">
        <f>SUM(D236:D242)</f>
        <v>14.9</v>
      </c>
      <c r="E243" s="22">
        <f>SUM(E236:E242)</f>
        <v>14.9</v>
      </c>
      <c r="F243" s="23"/>
      <c r="G243" s="47"/>
      <c r="H243" s="47"/>
      <c r="I243" s="22"/>
      <c r="J243" s="22"/>
      <c r="K243" s="23"/>
      <c r="L243" s="23"/>
      <c r="M243" s="23"/>
      <c r="N243" s="23"/>
      <c r="O243" s="23"/>
      <c r="P243" s="23"/>
      <c r="Q243" s="27"/>
      <c r="R243" s="23" t="str">
        <f>IF(D243="","",IF(D243&gt;=15,"Pusat",IF(AND(D243&lt;=14.99,D243&gt;=10),"Provinsi",IF(AND(D243&lt;=9.99,D243&gt;=0),"Kota","Kota"))))</f>
        <v>Provinsi</v>
      </c>
    </row>
    <row r="244" spans="2:18" ht="11.4" customHeight="1">
      <c r="B244" s="10">
        <v>21</v>
      </c>
      <c r="C244" s="44" t="s">
        <v>344</v>
      </c>
      <c r="D244" s="13">
        <v>1.77</v>
      </c>
      <c r="E244" s="13">
        <v>1.77</v>
      </c>
      <c r="F244" s="14" t="s">
        <v>55</v>
      </c>
      <c r="G244" s="44" t="s">
        <v>344</v>
      </c>
      <c r="H244" s="44" t="s">
        <v>338</v>
      </c>
      <c r="I244" s="14">
        <v>194</v>
      </c>
      <c r="J244" s="15">
        <f t="shared" ref="J244:J252" si="55">I244/E244</f>
        <v>109.60451977401129</v>
      </c>
      <c r="K244" s="36" t="s">
        <v>345</v>
      </c>
      <c r="L244" s="35" t="s">
        <v>346</v>
      </c>
      <c r="M244" s="14">
        <v>17</v>
      </c>
      <c r="N244" s="14" t="str">
        <f t="shared" ref="N244:N252" si="56">IF(M244="","",IF(M244&gt;=60,"Kumuh Berat",IF(AND(M244&lt;=59,M244&gt;=38),"Kumuh Sedang",IF(AND(M244&lt;=37,M244&gt;=16),"Kumuh Ringan","Tidak Kumuh"))))</f>
        <v>Kumuh Ringan</v>
      </c>
      <c r="O244" s="14">
        <v>11</v>
      </c>
      <c r="P244" s="14" t="str">
        <f t="shared" ref="P244:P252" si="57">IF(O244="","",IF(O244&gt;=11,"Tinggi",IF(AND(O244&lt;=10,O244&gt;=6),"Sedang",IF(AND(O244&lt;=5,O244&gt;=1),"Rendah","Rendah"))))</f>
        <v>Tinggi</v>
      </c>
      <c r="Q244" s="18" t="s">
        <v>26</v>
      </c>
      <c r="R244" s="14"/>
    </row>
    <row r="245" spans="2:18" ht="11.4" customHeight="1">
      <c r="B245" s="10">
        <v>22</v>
      </c>
      <c r="C245" s="44" t="s">
        <v>344</v>
      </c>
      <c r="D245" s="13">
        <v>1.27</v>
      </c>
      <c r="E245" s="13">
        <v>1.27</v>
      </c>
      <c r="F245" s="14" t="s">
        <v>139</v>
      </c>
      <c r="G245" s="44" t="s">
        <v>344</v>
      </c>
      <c r="H245" s="44" t="s">
        <v>338</v>
      </c>
      <c r="I245" s="14">
        <v>212</v>
      </c>
      <c r="J245" s="15">
        <f t="shared" si="55"/>
        <v>166.9291338582677</v>
      </c>
      <c r="K245" s="36" t="s">
        <v>345</v>
      </c>
      <c r="L245" s="35" t="s">
        <v>346</v>
      </c>
      <c r="M245" s="14">
        <v>16</v>
      </c>
      <c r="N245" s="14" t="str">
        <f t="shared" si="56"/>
        <v>Kumuh Ringan</v>
      </c>
      <c r="O245" s="14">
        <v>11</v>
      </c>
      <c r="P245" s="14" t="str">
        <f t="shared" si="57"/>
        <v>Tinggi</v>
      </c>
      <c r="Q245" s="18" t="s">
        <v>26</v>
      </c>
      <c r="R245" s="14"/>
    </row>
    <row r="246" spans="2:18" ht="11.4" customHeight="1">
      <c r="B246" s="10">
        <v>23</v>
      </c>
      <c r="C246" s="44" t="s">
        <v>344</v>
      </c>
      <c r="D246" s="13">
        <v>0.89</v>
      </c>
      <c r="E246" s="13">
        <v>0.89</v>
      </c>
      <c r="F246" s="14" t="s">
        <v>59</v>
      </c>
      <c r="G246" s="44" t="s">
        <v>344</v>
      </c>
      <c r="H246" s="44" t="s">
        <v>338</v>
      </c>
      <c r="I246" s="14">
        <v>112</v>
      </c>
      <c r="J246" s="15">
        <f t="shared" si="55"/>
        <v>125.84269662921348</v>
      </c>
      <c r="K246" s="36" t="s">
        <v>345</v>
      </c>
      <c r="L246" s="35" t="s">
        <v>346</v>
      </c>
      <c r="M246" s="14">
        <v>16</v>
      </c>
      <c r="N246" s="14" t="str">
        <f t="shared" si="56"/>
        <v>Kumuh Ringan</v>
      </c>
      <c r="O246" s="14">
        <v>11</v>
      </c>
      <c r="P246" s="14" t="str">
        <f t="shared" si="57"/>
        <v>Tinggi</v>
      </c>
      <c r="Q246" s="18" t="s">
        <v>26</v>
      </c>
      <c r="R246" s="14"/>
    </row>
    <row r="247" spans="2:18" ht="11.4" customHeight="1">
      <c r="B247" s="10">
        <v>24</v>
      </c>
      <c r="C247" s="44" t="s">
        <v>344</v>
      </c>
      <c r="D247" s="13">
        <v>1.2</v>
      </c>
      <c r="E247" s="13">
        <v>1.2</v>
      </c>
      <c r="F247" s="14" t="s">
        <v>60</v>
      </c>
      <c r="G247" s="44" t="s">
        <v>344</v>
      </c>
      <c r="H247" s="44" t="s">
        <v>338</v>
      </c>
      <c r="I247" s="14">
        <v>227</v>
      </c>
      <c r="J247" s="15">
        <f t="shared" si="55"/>
        <v>189.16666666666669</v>
      </c>
      <c r="K247" s="36" t="s">
        <v>345</v>
      </c>
      <c r="L247" s="35" t="s">
        <v>346</v>
      </c>
      <c r="M247" s="14">
        <v>18</v>
      </c>
      <c r="N247" s="14" t="str">
        <f t="shared" si="56"/>
        <v>Kumuh Ringan</v>
      </c>
      <c r="O247" s="14">
        <v>11</v>
      </c>
      <c r="P247" s="14" t="str">
        <f t="shared" si="57"/>
        <v>Tinggi</v>
      </c>
      <c r="Q247" s="18" t="s">
        <v>26</v>
      </c>
      <c r="R247" s="14"/>
    </row>
    <row r="248" spans="2:18" ht="11.4" customHeight="1">
      <c r="B248" s="10">
        <v>25</v>
      </c>
      <c r="C248" s="44" t="s">
        <v>344</v>
      </c>
      <c r="D248" s="13">
        <v>4.62</v>
      </c>
      <c r="E248" s="13">
        <v>4.62</v>
      </c>
      <c r="F248" s="14" t="s">
        <v>61</v>
      </c>
      <c r="G248" s="44" t="s">
        <v>344</v>
      </c>
      <c r="H248" s="44" t="s">
        <v>338</v>
      </c>
      <c r="I248" s="14">
        <v>103</v>
      </c>
      <c r="J248" s="15">
        <f t="shared" si="55"/>
        <v>22.294372294372295</v>
      </c>
      <c r="K248" s="36" t="s">
        <v>345</v>
      </c>
      <c r="L248" s="35" t="s">
        <v>346</v>
      </c>
      <c r="M248" s="14">
        <v>18</v>
      </c>
      <c r="N248" s="14" t="str">
        <f t="shared" si="56"/>
        <v>Kumuh Ringan</v>
      </c>
      <c r="O248" s="14">
        <v>11</v>
      </c>
      <c r="P248" s="14" t="str">
        <f t="shared" si="57"/>
        <v>Tinggi</v>
      </c>
      <c r="Q248" s="18" t="s">
        <v>26</v>
      </c>
      <c r="R248" s="14"/>
    </row>
    <row r="249" spans="2:18" ht="11.4" customHeight="1">
      <c r="B249" s="10">
        <v>26</v>
      </c>
      <c r="C249" s="44" t="s">
        <v>344</v>
      </c>
      <c r="D249" s="13">
        <v>2.64</v>
      </c>
      <c r="E249" s="13">
        <v>2.64</v>
      </c>
      <c r="F249" s="14" t="s">
        <v>62</v>
      </c>
      <c r="G249" s="44" t="s">
        <v>344</v>
      </c>
      <c r="H249" s="44" t="s">
        <v>338</v>
      </c>
      <c r="I249" s="14">
        <v>173</v>
      </c>
      <c r="J249" s="15">
        <f t="shared" si="55"/>
        <v>65.530303030303031</v>
      </c>
      <c r="K249" s="36" t="s">
        <v>345</v>
      </c>
      <c r="L249" s="35" t="s">
        <v>346</v>
      </c>
      <c r="M249" s="14">
        <v>17</v>
      </c>
      <c r="N249" s="14" t="str">
        <f t="shared" si="56"/>
        <v>Kumuh Ringan</v>
      </c>
      <c r="O249" s="14">
        <v>11</v>
      </c>
      <c r="P249" s="14" t="str">
        <f t="shared" si="57"/>
        <v>Tinggi</v>
      </c>
      <c r="Q249" s="18" t="s">
        <v>26</v>
      </c>
      <c r="R249" s="14"/>
    </row>
    <row r="250" spans="2:18" ht="11.4" customHeight="1">
      <c r="B250" s="10">
        <v>27</v>
      </c>
      <c r="C250" s="44" t="s">
        <v>344</v>
      </c>
      <c r="D250" s="13">
        <v>3.44</v>
      </c>
      <c r="E250" s="13">
        <v>3.44</v>
      </c>
      <c r="F250" s="14" t="s">
        <v>64</v>
      </c>
      <c r="G250" s="44" t="s">
        <v>344</v>
      </c>
      <c r="H250" s="44" t="s">
        <v>338</v>
      </c>
      <c r="I250" s="14">
        <v>179</v>
      </c>
      <c r="J250" s="15">
        <f t="shared" si="55"/>
        <v>52.034883720930232</v>
      </c>
      <c r="K250" s="36" t="s">
        <v>345</v>
      </c>
      <c r="L250" s="35" t="s">
        <v>346</v>
      </c>
      <c r="M250" s="14">
        <v>16</v>
      </c>
      <c r="N250" s="14" t="str">
        <f t="shared" si="56"/>
        <v>Kumuh Ringan</v>
      </c>
      <c r="O250" s="14">
        <v>11</v>
      </c>
      <c r="P250" s="14" t="str">
        <f t="shared" si="57"/>
        <v>Tinggi</v>
      </c>
      <c r="Q250" s="18" t="s">
        <v>26</v>
      </c>
      <c r="R250" s="14"/>
    </row>
    <row r="251" spans="2:18" ht="11.4" customHeight="1">
      <c r="B251" s="10">
        <v>28</v>
      </c>
      <c r="C251" s="44" t="s">
        <v>344</v>
      </c>
      <c r="D251" s="13">
        <v>2.61</v>
      </c>
      <c r="E251" s="13">
        <v>2.61</v>
      </c>
      <c r="F251" s="14" t="s">
        <v>65</v>
      </c>
      <c r="G251" s="44" t="s">
        <v>344</v>
      </c>
      <c r="H251" s="44" t="s">
        <v>338</v>
      </c>
      <c r="I251" s="14">
        <v>441</v>
      </c>
      <c r="J251" s="15">
        <f t="shared" si="55"/>
        <v>168.96551724137933</v>
      </c>
      <c r="K251" s="36" t="s">
        <v>345</v>
      </c>
      <c r="L251" s="35" t="s">
        <v>346</v>
      </c>
      <c r="M251" s="14">
        <v>26</v>
      </c>
      <c r="N251" s="14" t="str">
        <f t="shared" si="56"/>
        <v>Kumuh Ringan</v>
      </c>
      <c r="O251" s="14">
        <v>11</v>
      </c>
      <c r="P251" s="14" t="str">
        <f t="shared" si="57"/>
        <v>Tinggi</v>
      </c>
      <c r="Q251" s="18" t="s">
        <v>26</v>
      </c>
      <c r="R251" s="14"/>
    </row>
    <row r="252" spans="2:18" ht="11.4" customHeight="1">
      <c r="B252" s="10">
        <v>29</v>
      </c>
      <c r="C252" s="44" t="s">
        <v>344</v>
      </c>
      <c r="D252" s="13">
        <v>2.44</v>
      </c>
      <c r="E252" s="13">
        <v>2.44</v>
      </c>
      <c r="F252" s="14" t="s">
        <v>66</v>
      </c>
      <c r="G252" s="44" t="s">
        <v>344</v>
      </c>
      <c r="H252" s="44" t="s">
        <v>338</v>
      </c>
      <c r="I252" s="14">
        <v>366</v>
      </c>
      <c r="J252" s="15">
        <f t="shared" si="55"/>
        <v>150</v>
      </c>
      <c r="K252" s="36" t="s">
        <v>345</v>
      </c>
      <c r="L252" s="35" t="s">
        <v>346</v>
      </c>
      <c r="M252" s="14">
        <v>20</v>
      </c>
      <c r="N252" s="14" t="str">
        <f t="shared" si="56"/>
        <v>Kumuh Ringan</v>
      </c>
      <c r="O252" s="14">
        <v>11</v>
      </c>
      <c r="P252" s="14" t="str">
        <f t="shared" si="57"/>
        <v>Tinggi</v>
      </c>
      <c r="Q252" s="18" t="s">
        <v>26</v>
      </c>
      <c r="R252" s="14"/>
    </row>
    <row r="253" spans="2:18" s="3" customFormat="1" ht="11.4" customHeight="1">
      <c r="B253" s="19"/>
      <c r="C253" s="46" t="s">
        <v>347</v>
      </c>
      <c r="D253" s="22">
        <f>SUM(D244:D252)</f>
        <v>20.880000000000003</v>
      </c>
      <c r="E253" s="22">
        <f>SUM(E244:E252)</f>
        <v>20.880000000000003</v>
      </c>
      <c r="F253" s="23"/>
      <c r="G253" s="47"/>
      <c r="H253" s="47"/>
      <c r="I253" s="22"/>
      <c r="J253" s="33"/>
      <c r="K253" s="23"/>
      <c r="L253" s="23"/>
      <c r="M253" s="23"/>
      <c r="N253" s="23"/>
      <c r="O253" s="23"/>
      <c r="P253" s="23"/>
      <c r="Q253" s="27"/>
      <c r="R253" s="23" t="str">
        <f>IF(D253="","",IF(D253&gt;=15,"Pusat",IF(AND(D253&lt;=14.99,D253&gt;=10),"Provinsi",IF(AND(D253&lt;=9.99,D253&gt;=0),"Kota","Kota"))))</f>
        <v>Pusat</v>
      </c>
    </row>
    <row r="254" spans="2:18" ht="11.4" customHeight="1">
      <c r="B254" s="10">
        <v>30</v>
      </c>
      <c r="C254" s="48" t="s">
        <v>348</v>
      </c>
      <c r="D254" s="13">
        <v>4.8899999999999997</v>
      </c>
      <c r="E254" s="13">
        <v>4.8899999999999997</v>
      </c>
      <c r="F254" s="14" t="s">
        <v>139</v>
      </c>
      <c r="G254" s="44" t="s">
        <v>349</v>
      </c>
      <c r="H254" s="44" t="s">
        <v>348</v>
      </c>
      <c r="I254" s="14">
        <v>355</v>
      </c>
      <c r="J254" s="15">
        <f>I254/E254</f>
        <v>72.597137014314939</v>
      </c>
      <c r="K254" s="36" t="s">
        <v>350</v>
      </c>
      <c r="L254" s="35" t="s">
        <v>351</v>
      </c>
      <c r="M254" s="14">
        <v>20</v>
      </c>
      <c r="N254" s="14" t="str">
        <f>IF(M254="","",IF(M254&gt;=60,"Kumuh Berat",IF(AND(M254&lt;=59,M254&gt;=38),"Kumuh Sedang",IF(AND(M254&lt;=37,M254&gt;=16),"Kumuh Ringan","Tidak Kumuh"))))</f>
        <v>Kumuh Ringan</v>
      </c>
      <c r="O254" s="14">
        <v>13</v>
      </c>
      <c r="P254" s="14" t="str">
        <f>IF(O254="","",IF(O254&gt;=11,"Tinggi",IF(AND(O254&lt;=10,O254&gt;=6),"Sedang",IF(AND(O254&lt;=5,O254&gt;=1),"Rendah","Rendah"))))</f>
        <v>Tinggi</v>
      </c>
      <c r="Q254" s="18" t="s">
        <v>85</v>
      </c>
      <c r="R254" s="14"/>
    </row>
    <row r="255" spans="2:18" ht="11.4" customHeight="1">
      <c r="B255" s="10">
        <v>31</v>
      </c>
      <c r="C255" s="48" t="s">
        <v>348</v>
      </c>
      <c r="D255" s="13">
        <v>4.55</v>
      </c>
      <c r="E255" s="13">
        <v>4.55</v>
      </c>
      <c r="F255" s="14" t="s">
        <v>59</v>
      </c>
      <c r="G255" s="44" t="s">
        <v>349</v>
      </c>
      <c r="H255" s="44" t="s">
        <v>348</v>
      </c>
      <c r="I255" s="14">
        <v>590</v>
      </c>
      <c r="J255" s="15">
        <f>I255/E255</f>
        <v>129.67032967032966</v>
      </c>
      <c r="K255" s="36" t="s">
        <v>350</v>
      </c>
      <c r="L255" s="35" t="s">
        <v>351</v>
      </c>
      <c r="M255" s="14">
        <v>23</v>
      </c>
      <c r="N255" s="14" t="str">
        <f>IF(M255="","",IF(M255&gt;=60,"Kumuh Berat",IF(AND(M255&lt;=59,M255&gt;=38),"Kumuh Sedang",IF(AND(M255&lt;=37,M255&gt;=16),"Kumuh Ringan","Tidak Kumuh"))))</f>
        <v>Kumuh Ringan</v>
      </c>
      <c r="O255" s="14">
        <v>13</v>
      </c>
      <c r="P255" s="14" t="str">
        <f>IF(O255="","",IF(O255&gt;=11,"Tinggi",IF(AND(O255&lt;=10,O255&gt;=6),"Sedang",IF(AND(O255&lt;=5,O255&gt;=1),"Rendah","Rendah"))))</f>
        <v>Tinggi</v>
      </c>
      <c r="Q255" s="18" t="s">
        <v>85</v>
      </c>
      <c r="R255" s="14"/>
    </row>
    <row r="256" spans="2:18" s="3" customFormat="1" ht="11.4" customHeight="1">
      <c r="B256" s="19"/>
      <c r="C256" s="46" t="s">
        <v>352</v>
      </c>
      <c r="D256" s="22">
        <f>SUM(D254:D255)</f>
        <v>9.44</v>
      </c>
      <c r="E256" s="22">
        <f>SUM(E254:E255)</f>
        <v>9.44</v>
      </c>
      <c r="F256" s="23"/>
      <c r="G256" s="47"/>
      <c r="H256" s="47"/>
      <c r="I256" s="22"/>
      <c r="J256" s="33"/>
      <c r="K256" s="23"/>
      <c r="L256" s="23"/>
      <c r="M256" s="23"/>
      <c r="N256" s="23"/>
      <c r="O256" s="23"/>
      <c r="P256" s="23"/>
      <c r="Q256" s="27"/>
      <c r="R256" s="23" t="str">
        <f>IF(D256="","",IF(D256&gt;=15,"Pusat",IF(AND(D256&lt;=14.99,D256&gt;=10),"Provinsi",IF(AND(D256&lt;=9.99,D256&gt;=0),"Kota","Kota"))))</f>
        <v>Kota</v>
      </c>
    </row>
    <row r="257" spans="2:18" ht="11.4" customHeight="1">
      <c r="B257" s="10">
        <v>32</v>
      </c>
      <c r="C257" s="51" t="s">
        <v>353</v>
      </c>
      <c r="D257" s="37">
        <v>1.2</v>
      </c>
      <c r="E257" s="37">
        <v>1.2</v>
      </c>
      <c r="F257" s="14" t="s">
        <v>55</v>
      </c>
      <c r="G257" s="51" t="s">
        <v>354</v>
      </c>
      <c r="H257" s="51" t="s">
        <v>353</v>
      </c>
      <c r="I257" s="14">
        <v>257</v>
      </c>
      <c r="J257" s="15">
        <f>I257/E257</f>
        <v>214.16666666666669</v>
      </c>
      <c r="K257" s="36" t="s">
        <v>355</v>
      </c>
      <c r="L257" s="35" t="s">
        <v>356</v>
      </c>
      <c r="M257" s="38">
        <v>17</v>
      </c>
      <c r="N257" s="14" t="str">
        <f>IF(M257="","",IF(M257&gt;=60,"Kumuh Berat",IF(AND(M257&lt;=59,M257&gt;=38),"Kumuh Sedang",IF(AND(M257&lt;=37,M257&gt;=16),"Kumuh Ringan","Tidak Kumuh"))))</f>
        <v>Kumuh Ringan</v>
      </c>
      <c r="O257" s="14">
        <v>11</v>
      </c>
      <c r="P257" s="14" t="str">
        <f>IF(O257="","",IF(O257&gt;=11,"Tinggi",IF(AND(O257&lt;=10,O257&gt;=6),"Sedang",IF(AND(O257&lt;=5,O257&gt;=1),"Rendah","Rendah"))))</f>
        <v>Tinggi</v>
      </c>
      <c r="Q257" s="18" t="s">
        <v>26</v>
      </c>
      <c r="R257" s="14"/>
    </row>
    <row r="258" spans="2:18" ht="11.4" customHeight="1">
      <c r="B258" s="10">
        <v>33</v>
      </c>
      <c r="C258" s="51" t="s">
        <v>353</v>
      </c>
      <c r="D258" s="37">
        <v>2.56</v>
      </c>
      <c r="E258" s="37">
        <v>2.56</v>
      </c>
      <c r="F258" s="14" t="s">
        <v>139</v>
      </c>
      <c r="G258" s="51" t="s">
        <v>354</v>
      </c>
      <c r="H258" s="51" t="s">
        <v>353</v>
      </c>
      <c r="I258" s="14">
        <v>247</v>
      </c>
      <c r="J258" s="15">
        <f>I258/E258</f>
        <v>96.484375</v>
      </c>
      <c r="K258" s="36" t="s">
        <v>355</v>
      </c>
      <c r="L258" s="35" t="s">
        <v>356</v>
      </c>
      <c r="M258" s="38">
        <v>16</v>
      </c>
      <c r="N258" s="14" t="str">
        <f>IF(M258="","",IF(M258&gt;=60,"Kumuh Berat",IF(AND(M258&lt;=59,M258&gt;=38),"Kumuh Sedang",IF(AND(M258&lt;=37,M258&gt;=16),"Kumuh Ringan","Tidak Kumuh"))))</f>
        <v>Kumuh Ringan</v>
      </c>
      <c r="O258" s="14">
        <v>11</v>
      </c>
      <c r="P258" s="14" t="str">
        <f>IF(O258="","",IF(O258&gt;=11,"Tinggi",IF(AND(O258&lt;=10,O258&gt;=6),"Sedang",IF(AND(O258&lt;=5,O258&gt;=1),"Rendah","Rendah"))))</f>
        <v>Tinggi</v>
      </c>
      <c r="Q258" s="18" t="s">
        <v>26</v>
      </c>
      <c r="R258" s="14"/>
    </row>
    <row r="259" spans="2:18" ht="11.4" customHeight="1">
      <c r="B259" s="10">
        <v>34</v>
      </c>
      <c r="C259" s="51" t="s">
        <v>353</v>
      </c>
      <c r="D259" s="37">
        <v>2.2999999999999998</v>
      </c>
      <c r="E259" s="37">
        <v>2.2999999999999998</v>
      </c>
      <c r="F259" s="14" t="s">
        <v>59</v>
      </c>
      <c r="G259" s="51" t="s">
        <v>354</v>
      </c>
      <c r="H259" s="51" t="s">
        <v>353</v>
      </c>
      <c r="I259" s="14">
        <v>258</v>
      </c>
      <c r="J259" s="15">
        <f>I259/E259</f>
        <v>112.17391304347827</v>
      </c>
      <c r="K259" s="36" t="s">
        <v>355</v>
      </c>
      <c r="L259" s="35" t="s">
        <v>356</v>
      </c>
      <c r="M259" s="38">
        <v>21</v>
      </c>
      <c r="N259" s="14" t="str">
        <f>IF(M259="","",IF(M259&gt;=60,"Kumuh Berat",IF(AND(M259&lt;=59,M259&gt;=38),"Kumuh Sedang",IF(AND(M259&lt;=37,M259&gt;=16),"Kumuh Ringan","Tidak Kumuh"))))</f>
        <v>Kumuh Ringan</v>
      </c>
      <c r="O259" s="14">
        <v>11</v>
      </c>
      <c r="P259" s="14" t="str">
        <f>IF(O259="","",IF(O259&gt;=11,"Tinggi",IF(AND(O259&lt;=10,O259&gt;=6),"Sedang",IF(AND(O259&lt;=5,O259&gt;=1),"Rendah","Rendah"))))</f>
        <v>Tinggi</v>
      </c>
      <c r="Q259" s="18" t="s">
        <v>26</v>
      </c>
      <c r="R259" s="14"/>
    </row>
    <row r="260" spans="2:18" s="3" customFormat="1" ht="11.4" customHeight="1">
      <c r="B260" s="19"/>
      <c r="C260" s="46" t="s">
        <v>357</v>
      </c>
      <c r="D260" s="22">
        <f>SUM(D257:D259)</f>
        <v>6.06</v>
      </c>
      <c r="E260" s="22">
        <f>SUM(E257:E259)</f>
        <v>6.06</v>
      </c>
      <c r="F260" s="23"/>
      <c r="G260" s="47"/>
      <c r="H260" s="47"/>
      <c r="I260" s="22"/>
      <c r="J260" s="33"/>
      <c r="K260" s="23"/>
      <c r="L260" s="23"/>
      <c r="M260" s="23"/>
      <c r="N260" s="23"/>
      <c r="O260" s="23"/>
      <c r="P260" s="23"/>
      <c r="Q260" s="27"/>
      <c r="R260" s="23" t="str">
        <f>IF(D260="","",IF(D260&gt;=15,"Pusat",IF(AND(D260&lt;=14.99,D260&gt;=10),"Provinsi",IF(AND(D260&lt;=9.99,D260&gt;=0),"Kota","Kota"))))</f>
        <v>Kota</v>
      </c>
    </row>
    <row r="261" spans="2:18" ht="11.4" customHeight="1">
      <c r="B261" s="10">
        <v>35</v>
      </c>
      <c r="C261" s="51" t="s">
        <v>358</v>
      </c>
      <c r="D261" s="37">
        <v>1.34</v>
      </c>
      <c r="E261" s="37">
        <v>1.34</v>
      </c>
      <c r="F261" s="14" t="s">
        <v>36</v>
      </c>
      <c r="G261" s="51" t="s">
        <v>359</v>
      </c>
      <c r="H261" s="51" t="s">
        <v>358</v>
      </c>
      <c r="I261" s="14">
        <v>286</v>
      </c>
      <c r="J261" s="15">
        <f>I261/E261</f>
        <v>213.43283582089552</v>
      </c>
      <c r="K261" s="36" t="s">
        <v>360</v>
      </c>
      <c r="L261" s="35" t="s">
        <v>361</v>
      </c>
      <c r="M261" s="38">
        <v>18</v>
      </c>
      <c r="N261" s="14" t="str">
        <f>IF(M261="","",IF(M261&gt;=60,"Kumuh Berat",IF(AND(M261&lt;=59,M261&gt;=38),"Kumuh Sedang",IF(AND(M261&lt;=37,M261&gt;=16),"Kumuh Ringan","Tidak Kumuh"))))</f>
        <v>Kumuh Ringan</v>
      </c>
      <c r="O261" s="14">
        <v>13</v>
      </c>
      <c r="P261" s="14" t="str">
        <f>IF(O261="","",IF(O261&gt;=11,"Tinggi",IF(AND(O261&lt;=10,O261&gt;=6),"Sedang",IF(AND(O261&lt;=5,O261&gt;=1),"Rendah","Rendah"))))</f>
        <v>Tinggi</v>
      </c>
      <c r="Q261" s="18" t="s">
        <v>85</v>
      </c>
      <c r="R261" s="14"/>
    </row>
    <row r="262" spans="2:18" s="3" customFormat="1" ht="11.4" customHeight="1">
      <c r="B262" s="10">
        <v>36</v>
      </c>
      <c r="C262" s="51" t="s">
        <v>358</v>
      </c>
      <c r="D262" s="13">
        <v>1.02</v>
      </c>
      <c r="E262" s="13">
        <v>1.02</v>
      </c>
      <c r="F262" s="14" t="s">
        <v>69</v>
      </c>
      <c r="G262" s="51" t="s">
        <v>359</v>
      </c>
      <c r="H262" s="51" t="s">
        <v>358</v>
      </c>
      <c r="I262" s="54">
        <v>172</v>
      </c>
      <c r="J262" s="15">
        <f>I262/E262</f>
        <v>168.62745098039215</v>
      </c>
      <c r="K262" s="36" t="s">
        <v>360</v>
      </c>
      <c r="L262" s="35" t="s">
        <v>361</v>
      </c>
      <c r="M262" s="14">
        <v>26</v>
      </c>
      <c r="N262" s="14" t="str">
        <f>IF(M262="","",IF(M262&gt;=60,"Kumuh Berat",IF(AND(M262&lt;=59,M262&gt;=38),"Kumuh Sedang",IF(AND(M262&lt;=37,M262&gt;=16),"Kumuh Ringan","Tidak Kumuh"))))</f>
        <v>Kumuh Ringan</v>
      </c>
      <c r="O262" s="14">
        <v>13</v>
      </c>
      <c r="P262" s="14" t="str">
        <f>IF(O262="","",IF(O262&gt;=11,"Tinggi",IF(AND(O262&lt;=10,O262&gt;=6),"Sedang",IF(AND(O262&lt;=5,O262&gt;=1),"Rendah","Rendah"))))</f>
        <v>Tinggi</v>
      </c>
      <c r="Q262" s="18" t="s">
        <v>85</v>
      </c>
      <c r="R262" s="14"/>
    </row>
    <row r="263" spans="2:18" s="3" customFormat="1" ht="11.4" customHeight="1">
      <c r="B263" s="10">
        <v>37</v>
      </c>
      <c r="C263" s="51" t="s">
        <v>358</v>
      </c>
      <c r="D263" s="13">
        <v>2.77</v>
      </c>
      <c r="E263" s="13">
        <v>2.77</v>
      </c>
      <c r="F263" s="14" t="s">
        <v>37</v>
      </c>
      <c r="G263" s="51" t="s">
        <v>359</v>
      </c>
      <c r="H263" s="51" t="s">
        <v>358</v>
      </c>
      <c r="I263" s="54">
        <v>324</v>
      </c>
      <c r="J263" s="15">
        <f>I263/E263</f>
        <v>116.96750902527076</v>
      </c>
      <c r="K263" s="36" t="s">
        <v>360</v>
      </c>
      <c r="L263" s="35" t="s">
        <v>361</v>
      </c>
      <c r="M263" s="14">
        <v>23</v>
      </c>
      <c r="N263" s="14" t="str">
        <f>IF(M263="","",IF(M263&gt;=60,"Kumuh Berat",IF(AND(M263&lt;=59,M263&gt;=38),"Kumuh Sedang",IF(AND(M263&lt;=37,M263&gt;=16),"Kumuh Ringan","Tidak Kumuh"))))</f>
        <v>Kumuh Ringan</v>
      </c>
      <c r="O263" s="14">
        <v>13</v>
      </c>
      <c r="P263" s="14" t="str">
        <f>IF(O263="","",IF(O263&gt;=11,"Tinggi",IF(AND(O263&lt;=10,O263&gt;=6),"Sedang",IF(AND(O263&lt;=5,O263&gt;=1),"Rendah","Rendah"))))</f>
        <v>Tinggi</v>
      </c>
      <c r="Q263" s="18" t="s">
        <v>85</v>
      </c>
      <c r="R263" s="14"/>
    </row>
    <row r="264" spans="2:18" s="3" customFormat="1" ht="11.4" customHeight="1">
      <c r="B264" s="10">
        <v>38</v>
      </c>
      <c r="C264" s="51" t="s">
        <v>358</v>
      </c>
      <c r="D264" s="13">
        <v>3.58</v>
      </c>
      <c r="E264" s="13">
        <v>3.58</v>
      </c>
      <c r="F264" s="14" t="s">
        <v>70</v>
      </c>
      <c r="G264" s="51" t="s">
        <v>359</v>
      </c>
      <c r="H264" s="51" t="s">
        <v>358</v>
      </c>
      <c r="I264" s="54">
        <v>252</v>
      </c>
      <c r="J264" s="15">
        <f>I264/E264</f>
        <v>70.391061452513966</v>
      </c>
      <c r="K264" s="36" t="s">
        <v>360</v>
      </c>
      <c r="L264" s="35" t="s">
        <v>361</v>
      </c>
      <c r="M264" s="14">
        <v>16</v>
      </c>
      <c r="N264" s="14" t="str">
        <f>IF(M264="","",IF(M264&gt;=60,"Kumuh Berat",IF(AND(M264&lt;=59,M264&gt;=38),"Kumuh Sedang",IF(AND(M264&lt;=37,M264&gt;=16),"Kumuh Ringan","Tidak Kumuh"))))</f>
        <v>Kumuh Ringan</v>
      </c>
      <c r="O264" s="14">
        <v>13</v>
      </c>
      <c r="P264" s="14" t="str">
        <f>IF(O264="","",IF(O264&gt;=11,"Tinggi",IF(AND(O264&lt;=10,O264&gt;=6),"Sedang",IF(AND(O264&lt;=5,O264&gt;=1),"Rendah","Rendah"))))</f>
        <v>Tinggi</v>
      </c>
      <c r="Q264" s="18" t="s">
        <v>85</v>
      </c>
      <c r="R264" s="14"/>
    </row>
    <row r="265" spans="2:18" s="3" customFormat="1" ht="11.4" customHeight="1">
      <c r="B265" s="10">
        <v>39</v>
      </c>
      <c r="C265" s="51" t="s">
        <v>358</v>
      </c>
      <c r="D265" s="13">
        <v>1.88</v>
      </c>
      <c r="E265" s="13">
        <v>1.88</v>
      </c>
      <c r="F265" s="14" t="s">
        <v>50</v>
      </c>
      <c r="G265" s="51" t="s">
        <v>359</v>
      </c>
      <c r="H265" s="51" t="s">
        <v>358</v>
      </c>
      <c r="I265" s="54">
        <v>308</v>
      </c>
      <c r="J265" s="15">
        <f>I265/E265</f>
        <v>163.82978723404256</v>
      </c>
      <c r="K265" s="36" t="s">
        <v>360</v>
      </c>
      <c r="L265" s="35" t="s">
        <v>361</v>
      </c>
      <c r="M265" s="14">
        <v>22</v>
      </c>
      <c r="N265" s="14" t="str">
        <f>IF(M265="","",IF(M265&gt;=60,"Kumuh Berat",IF(AND(M265&lt;=59,M265&gt;=38),"Kumuh Sedang",IF(AND(M265&lt;=37,M265&gt;=16),"Kumuh Ringan","Tidak Kumuh"))))</f>
        <v>Kumuh Ringan</v>
      </c>
      <c r="O265" s="14">
        <v>13</v>
      </c>
      <c r="P265" s="14" t="str">
        <f>IF(O265="","",IF(O265&gt;=11,"Tinggi",IF(AND(O265&lt;=10,O265&gt;=6),"Sedang",IF(AND(O265&lt;=5,O265&gt;=1),"Rendah","Rendah"))))</f>
        <v>Tinggi</v>
      </c>
      <c r="Q265" s="18" t="s">
        <v>85</v>
      </c>
      <c r="R265" s="14"/>
    </row>
    <row r="266" spans="2:18" s="3" customFormat="1" ht="11.4" customHeight="1">
      <c r="B266" s="19"/>
      <c r="C266" s="46" t="s">
        <v>362</v>
      </c>
      <c r="D266" s="22">
        <f>SUM(D261:D265)</f>
        <v>10.59</v>
      </c>
      <c r="E266" s="22">
        <f>SUM(E261:E265)</f>
        <v>10.59</v>
      </c>
      <c r="F266" s="23"/>
      <c r="G266" s="47"/>
      <c r="H266" s="47"/>
      <c r="I266" s="22"/>
      <c r="J266" s="33"/>
      <c r="K266" s="23"/>
      <c r="L266" s="23"/>
      <c r="M266" s="23"/>
      <c r="N266" s="23"/>
      <c r="O266" s="23"/>
      <c r="P266" s="23"/>
      <c r="Q266" s="27"/>
      <c r="R266" s="23" t="str">
        <f>IF(D266="","",IF(D266&gt;=15,"Pusat",IF(AND(D266&lt;=14.99,D266&gt;=10),"Provinsi",IF(AND(D266&lt;=9.99,D266&gt;=0),"Kota","Kota"))))</f>
        <v>Provinsi</v>
      </c>
    </row>
    <row r="267" spans="2:18" s="3" customFormat="1" ht="11.4" customHeight="1">
      <c r="B267" s="10">
        <v>40</v>
      </c>
      <c r="C267" s="51" t="s">
        <v>363</v>
      </c>
      <c r="D267" s="13">
        <v>3.87</v>
      </c>
      <c r="E267" s="13">
        <v>0</v>
      </c>
      <c r="F267" s="14" t="s">
        <v>55</v>
      </c>
      <c r="G267" s="51" t="s">
        <v>364</v>
      </c>
      <c r="H267" s="51" t="s">
        <v>363</v>
      </c>
      <c r="I267" s="54">
        <v>314</v>
      </c>
      <c r="J267" s="15">
        <f t="shared" ref="J267:J278" si="58">I267/D267</f>
        <v>81.136950904392762</v>
      </c>
      <c r="K267" s="36" t="s">
        <v>365</v>
      </c>
      <c r="L267" s="35" t="s">
        <v>366</v>
      </c>
      <c r="M267" s="14">
        <v>27</v>
      </c>
      <c r="N267" s="14" t="str">
        <f t="shared" ref="N267:N278" si="59">IF(M267="","",IF(M267&gt;=60,"Kumuh Berat",IF(AND(M267&lt;=59,M267&gt;=38),"Kumuh Sedang",IF(AND(M267&lt;=37,M267&gt;=16),"Kumuh Ringan","Tidak Kumuh"))))</f>
        <v>Kumuh Ringan</v>
      </c>
      <c r="O267" s="14">
        <v>13</v>
      </c>
      <c r="P267" s="14" t="str">
        <f t="shared" ref="P267:P278" si="60">IF(O267="","",IF(O267&gt;=11,"Tinggi",IF(AND(O267&lt;=10,O267&gt;=6),"Sedang",IF(AND(O267&lt;=5,O267&gt;=1),"Rendah","Rendah"))))</f>
        <v>Tinggi</v>
      </c>
      <c r="Q267" s="18" t="s">
        <v>85</v>
      </c>
      <c r="R267" s="14"/>
    </row>
    <row r="268" spans="2:18" s="3" customFormat="1" ht="11.4" customHeight="1">
      <c r="B268" s="10">
        <v>41</v>
      </c>
      <c r="C268" s="51" t="s">
        <v>363</v>
      </c>
      <c r="D268" s="13">
        <v>3.19</v>
      </c>
      <c r="E268" s="13">
        <v>0</v>
      </c>
      <c r="F268" s="14" t="s">
        <v>139</v>
      </c>
      <c r="G268" s="51" t="s">
        <v>364</v>
      </c>
      <c r="H268" s="51" t="s">
        <v>363</v>
      </c>
      <c r="I268" s="54">
        <v>649</v>
      </c>
      <c r="J268" s="15">
        <f t="shared" si="58"/>
        <v>203.44827586206898</v>
      </c>
      <c r="K268" s="36" t="s">
        <v>365</v>
      </c>
      <c r="L268" s="35" t="s">
        <v>366</v>
      </c>
      <c r="M268" s="14">
        <v>30</v>
      </c>
      <c r="N268" s="14" t="str">
        <f t="shared" si="59"/>
        <v>Kumuh Ringan</v>
      </c>
      <c r="O268" s="14">
        <v>13</v>
      </c>
      <c r="P268" s="14" t="str">
        <f t="shared" si="60"/>
        <v>Tinggi</v>
      </c>
      <c r="Q268" s="18" t="s">
        <v>85</v>
      </c>
      <c r="R268" s="14"/>
    </row>
    <row r="269" spans="2:18" s="3" customFormat="1" ht="11.4" customHeight="1">
      <c r="B269" s="10">
        <v>42</v>
      </c>
      <c r="C269" s="51" t="s">
        <v>363</v>
      </c>
      <c r="D269" s="13">
        <v>4.2699999999999996</v>
      </c>
      <c r="E269" s="13">
        <v>0</v>
      </c>
      <c r="F269" s="14" t="s">
        <v>59</v>
      </c>
      <c r="G269" s="51" t="s">
        <v>364</v>
      </c>
      <c r="H269" s="51" t="s">
        <v>363</v>
      </c>
      <c r="I269" s="54">
        <v>590</v>
      </c>
      <c r="J269" s="15">
        <f t="shared" si="58"/>
        <v>138.17330210772835</v>
      </c>
      <c r="K269" s="36" t="s">
        <v>365</v>
      </c>
      <c r="L269" s="35" t="s">
        <v>366</v>
      </c>
      <c r="M269" s="14">
        <v>28</v>
      </c>
      <c r="N269" s="14" t="str">
        <f t="shared" si="59"/>
        <v>Kumuh Ringan</v>
      </c>
      <c r="O269" s="14">
        <v>13</v>
      </c>
      <c r="P269" s="14" t="str">
        <f t="shared" si="60"/>
        <v>Tinggi</v>
      </c>
      <c r="Q269" s="18" t="s">
        <v>85</v>
      </c>
      <c r="R269" s="14"/>
    </row>
    <row r="270" spans="2:18" s="3" customFormat="1" ht="11.4" customHeight="1">
      <c r="B270" s="10">
        <v>43</v>
      </c>
      <c r="C270" s="51" t="s">
        <v>363</v>
      </c>
      <c r="D270" s="13">
        <v>1.35</v>
      </c>
      <c r="E270" s="13">
        <v>0</v>
      </c>
      <c r="F270" s="14" t="s">
        <v>60</v>
      </c>
      <c r="G270" s="51" t="s">
        <v>364</v>
      </c>
      <c r="H270" s="51" t="s">
        <v>363</v>
      </c>
      <c r="I270" s="54">
        <v>234</v>
      </c>
      <c r="J270" s="15">
        <f t="shared" si="58"/>
        <v>173.33333333333331</v>
      </c>
      <c r="K270" s="36" t="s">
        <v>365</v>
      </c>
      <c r="L270" s="35" t="s">
        <v>366</v>
      </c>
      <c r="M270" s="14">
        <v>31</v>
      </c>
      <c r="N270" s="14" t="str">
        <f t="shared" si="59"/>
        <v>Kumuh Ringan</v>
      </c>
      <c r="O270" s="14">
        <v>13</v>
      </c>
      <c r="P270" s="14" t="str">
        <f t="shared" si="60"/>
        <v>Tinggi</v>
      </c>
      <c r="Q270" s="18" t="s">
        <v>85</v>
      </c>
      <c r="R270" s="14"/>
    </row>
    <row r="271" spans="2:18" s="3" customFormat="1" ht="11.4" customHeight="1">
      <c r="B271" s="10">
        <v>44</v>
      </c>
      <c r="C271" s="51" t="s">
        <v>363</v>
      </c>
      <c r="D271" s="13">
        <v>1.23</v>
      </c>
      <c r="E271" s="13">
        <v>0</v>
      </c>
      <c r="F271" s="14" t="s">
        <v>61</v>
      </c>
      <c r="G271" s="51" t="s">
        <v>364</v>
      </c>
      <c r="H271" s="51" t="s">
        <v>363</v>
      </c>
      <c r="I271" s="54">
        <v>172</v>
      </c>
      <c r="J271" s="15">
        <f t="shared" si="58"/>
        <v>139.83739837398375</v>
      </c>
      <c r="K271" s="36" t="s">
        <v>365</v>
      </c>
      <c r="L271" s="35" t="s">
        <v>366</v>
      </c>
      <c r="M271" s="14">
        <v>26</v>
      </c>
      <c r="N271" s="14" t="str">
        <f t="shared" si="59"/>
        <v>Kumuh Ringan</v>
      </c>
      <c r="O271" s="14">
        <v>13</v>
      </c>
      <c r="P271" s="14" t="str">
        <f t="shared" si="60"/>
        <v>Tinggi</v>
      </c>
      <c r="Q271" s="18" t="s">
        <v>85</v>
      </c>
      <c r="R271" s="14"/>
    </row>
    <row r="272" spans="2:18" s="3" customFormat="1" ht="11.4" customHeight="1">
      <c r="B272" s="10">
        <v>45</v>
      </c>
      <c r="C272" s="51" t="s">
        <v>363</v>
      </c>
      <c r="D272" s="13">
        <v>2.14</v>
      </c>
      <c r="E272" s="13">
        <v>0</v>
      </c>
      <c r="F272" s="14" t="s">
        <v>62</v>
      </c>
      <c r="G272" s="51" t="s">
        <v>364</v>
      </c>
      <c r="H272" s="51" t="s">
        <v>363</v>
      </c>
      <c r="I272" s="54">
        <v>243</v>
      </c>
      <c r="J272" s="15">
        <f t="shared" si="58"/>
        <v>113.55140186915887</v>
      </c>
      <c r="K272" s="36" t="s">
        <v>365</v>
      </c>
      <c r="L272" s="35" t="s">
        <v>366</v>
      </c>
      <c r="M272" s="14">
        <v>33</v>
      </c>
      <c r="N272" s="14" t="str">
        <f t="shared" si="59"/>
        <v>Kumuh Ringan</v>
      </c>
      <c r="O272" s="14">
        <v>13</v>
      </c>
      <c r="P272" s="14" t="str">
        <f t="shared" si="60"/>
        <v>Tinggi</v>
      </c>
      <c r="Q272" s="18" t="s">
        <v>85</v>
      </c>
      <c r="R272" s="14"/>
    </row>
    <row r="273" spans="2:18" s="3" customFormat="1" ht="11.4" customHeight="1">
      <c r="B273" s="10">
        <v>46</v>
      </c>
      <c r="C273" s="51" t="s">
        <v>363</v>
      </c>
      <c r="D273" s="13">
        <v>1</v>
      </c>
      <c r="E273" s="13">
        <v>0</v>
      </c>
      <c r="F273" s="14" t="s">
        <v>63</v>
      </c>
      <c r="G273" s="51" t="s">
        <v>364</v>
      </c>
      <c r="H273" s="51" t="s">
        <v>363</v>
      </c>
      <c r="I273" s="54">
        <v>264</v>
      </c>
      <c r="J273" s="15">
        <f t="shared" si="58"/>
        <v>264</v>
      </c>
      <c r="K273" s="36" t="s">
        <v>365</v>
      </c>
      <c r="L273" s="35" t="s">
        <v>366</v>
      </c>
      <c r="M273" s="14">
        <v>35</v>
      </c>
      <c r="N273" s="14" t="str">
        <f t="shared" si="59"/>
        <v>Kumuh Ringan</v>
      </c>
      <c r="O273" s="14">
        <v>13</v>
      </c>
      <c r="P273" s="14" t="str">
        <f t="shared" si="60"/>
        <v>Tinggi</v>
      </c>
      <c r="Q273" s="18" t="s">
        <v>85</v>
      </c>
      <c r="R273" s="14"/>
    </row>
    <row r="274" spans="2:18" s="3" customFormat="1" ht="11.4" customHeight="1">
      <c r="B274" s="10">
        <v>47</v>
      </c>
      <c r="C274" s="51" t="s">
        <v>363</v>
      </c>
      <c r="D274" s="13">
        <v>2.44</v>
      </c>
      <c r="E274" s="13">
        <v>0</v>
      </c>
      <c r="F274" s="14" t="s">
        <v>64</v>
      </c>
      <c r="G274" s="51" t="s">
        <v>364</v>
      </c>
      <c r="H274" s="51" t="s">
        <v>363</v>
      </c>
      <c r="I274" s="54">
        <v>404</v>
      </c>
      <c r="J274" s="15">
        <f t="shared" si="58"/>
        <v>165.57377049180329</v>
      </c>
      <c r="K274" s="36" t="s">
        <v>365</v>
      </c>
      <c r="L274" s="35" t="s">
        <v>366</v>
      </c>
      <c r="M274" s="14">
        <v>35</v>
      </c>
      <c r="N274" s="14" t="str">
        <f t="shared" si="59"/>
        <v>Kumuh Ringan</v>
      </c>
      <c r="O274" s="14">
        <v>13</v>
      </c>
      <c r="P274" s="14" t="str">
        <f t="shared" si="60"/>
        <v>Tinggi</v>
      </c>
      <c r="Q274" s="18" t="s">
        <v>85</v>
      </c>
      <c r="R274" s="14"/>
    </row>
    <row r="275" spans="2:18" s="3" customFormat="1" ht="11.4" customHeight="1">
      <c r="B275" s="10">
        <v>48</v>
      </c>
      <c r="C275" s="51" t="s">
        <v>363</v>
      </c>
      <c r="D275" s="13">
        <v>2.2000000000000002</v>
      </c>
      <c r="E275" s="13">
        <v>0</v>
      </c>
      <c r="F275" s="14" t="s">
        <v>27</v>
      </c>
      <c r="G275" s="51" t="s">
        <v>364</v>
      </c>
      <c r="H275" s="51" t="s">
        <v>363</v>
      </c>
      <c r="I275" s="54">
        <v>274</v>
      </c>
      <c r="J275" s="15">
        <f t="shared" si="58"/>
        <v>124.54545454545453</v>
      </c>
      <c r="K275" s="36" t="s">
        <v>365</v>
      </c>
      <c r="L275" s="35" t="s">
        <v>366</v>
      </c>
      <c r="M275" s="14">
        <v>37</v>
      </c>
      <c r="N275" s="14" t="str">
        <f t="shared" si="59"/>
        <v>Kumuh Ringan</v>
      </c>
      <c r="O275" s="14">
        <v>13</v>
      </c>
      <c r="P275" s="14" t="str">
        <f t="shared" si="60"/>
        <v>Tinggi</v>
      </c>
      <c r="Q275" s="18" t="s">
        <v>85</v>
      </c>
      <c r="R275" s="14"/>
    </row>
    <row r="276" spans="2:18" s="3" customFormat="1" ht="11.4" customHeight="1">
      <c r="B276" s="10">
        <v>49</v>
      </c>
      <c r="C276" s="51" t="s">
        <v>363</v>
      </c>
      <c r="D276" s="13">
        <v>2.77</v>
      </c>
      <c r="E276" s="13">
        <v>0</v>
      </c>
      <c r="F276" s="14" t="s">
        <v>72</v>
      </c>
      <c r="G276" s="51" t="s">
        <v>364</v>
      </c>
      <c r="H276" s="51" t="s">
        <v>363</v>
      </c>
      <c r="I276" s="54">
        <v>512</v>
      </c>
      <c r="J276" s="15">
        <f t="shared" si="58"/>
        <v>184.8375451263538</v>
      </c>
      <c r="K276" s="36" t="s">
        <v>365</v>
      </c>
      <c r="L276" s="35" t="s">
        <v>366</v>
      </c>
      <c r="M276" s="14">
        <v>30</v>
      </c>
      <c r="N276" s="14" t="str">
        <f t="shared" si="59"/>
        <v>Kumuh Ringan</v>
      </c>
      <c r="O276" s="14">
        <v>13</v>
      </c>
      <c r="P276" s="14" t="str">
        <f t="shared" si="60"/>
        <v>Tinggi</v>
      </c>
      <c r="Q276" s="18" t="s">
        <v>85</v>
      </c>
      <c r="R276" s="14"/>
    </row>
    <row r="277" spans="2:18" s="3" customFormat="1" ht="11.4" customHeight="1">
      <c r="B277" s="10">
        <v>50</v>
      </c>
      <c r="C277" s="51" t="s">
        <v>363</v>
      </c>
      <c r="D277" s="13">
        <v>1.78</v>
      </c>
      <c r="E277" s="13">
        <v>0</v>
      </c>
      <c r="F277" s="14" t="s">
        <v>87</v>
      </c>
      <c r="G277" s="51" t="s">
        <v>364</v>
      </c>
      <c r="H277" s="51" t="s">
        <v>363</v>
      </c>
      <c r="I277" s="54">
        <v>234</v>
      </c>
      <c r="J277" s="15">
        <f t="shared" si="58"/>
        <v>131.46067415730337</v>
      </c>
      <c r="K277" s="36" t="s">
        <v>365</v>
      </c>
      <c r="L277" s="35" t="s">
        <v>366</v>
      </c>
      <c r="M277" s="14">
        <v>34</v>
      </c>
      <c r="N277" s="14" t="str">
        <f t="shared" si="59"/>
        <v>Kumuh Ringan</v>
      </c>
      <c r="O277" s="14">
        <v>13</v>
      </c>
      <c r="P277" s="14" t="str">
        <f t="shared" si="60"/>
        <v>Tinggi</v>
      </c>
      <c r="Q277" s="18" t="s">
        <v>85</v>
      </c>
      <c r="R277" s="14"/>
    </row>
    <row r="278" spans="2:18" s="3" customFormat="1" ht="11.4" customHeight="1">
      <c r="B278" s="10">
        <v>51</v>
      </c>
      <c r="C278" s="51" t="s">
        <v>363</v>
      </c>
      <c r="D278" s="13">
        <v>1.64</v>
      </c>
      <c r="E278" s="13">
        <v>0</v>
      </c>
      <c r="F278" s="14" t="s">
        <v>75</v>
      </c>
      <c r="G278" s="51" t="s">
        <v>364</v>
      </c>
      <c r="H278" s="51" t="s">
        <v>363</v>
      </c>
      <c r="I278" s="54">
        <v>209</v>
      </c>
      <c r="J278" s="15">
        <f t="shared" si="58"/>
        <v>127.43902439024392</v>
      </c>
      <c r="K278" s="36" t="s">
        <v>365</v>
      </c>
      <c r="L278" s="35" t="s">
        <v>366</v>
      </c>
      <c r="M278" s="14">
        <v>33</v>
      </c>
      <c r="N278" s="14" t="str">
        <f t="shared" si="59"/>
        <v>Kumuh Ringan</v>
      </c>
      <c r="O278" s="14">
        <v>13</v>
      </c>
      <c r="P278" s="14" t="str">
        <f t="shared" si="60"/>
        <v>Tinggi</v>
      </c>
      <c r="Q278" s="18" t="s">
        <v>85</v>
      </c>
      <c r="R278" s="14"/>
    </row>
    <row r="279" spans="2:18" s="3" customFormat="1" ht="11.4" customHeight="1">
      <c r="B279" s="19"/>
      <c r="C279" s="46" t="s">
        <v>367</v>
      </c>
      <c r="D279" s="22">
        <f>SUM(D267:D278)</f>
        <v>27.880000000000003</v>
      </c>
      <c r="E279" s="22">
        <f>SUM(E267:E278)</f>
        <v>0</v>
      </c>
      <c r="F279" s="23"/>
      <c r="G279" s="47"/>
      <c r="H279" s="47"/>
      <c r="I279" s="22"/>
      <c r="J279" s="33"/>
      <c r="K279" s="23"/>
      <c r="L279" s="23"/>
      <c r="M279" s="23"/>
      <c r="N279" s="23"/>
      <c r="O279" s="23"/>
      <c r="P279" s="23"/>
      <c r="Q279" s="27"/>
      <c r="R279" s="23" t="str">
        <f>IF(D279="","",IF(D279&gt;=15,"Pusat",IF(AND(D279&lt;=14.99,D279&gt;=10),"Provinsi",IF(AND(D279&lt;=9.99,D279&gt;=0),"Kota","Kota"))))</f>
        <v>Pusat</v>
      </c>
    </row>
    <row r="280" spans="2:18" s="3" customFormat="1" ht="11.4" customHeight="1">
      <c r="B280" s="10">
        <v>52</v>
      </c>
      <c r="C280" s="48" t="s">
        <v>368</v>
      </c>
      <c r="D280" s="13">
        <v>1</v>
      </c>
      <c r="E280" s="13">
        <v>0</v>
      </c>
      <c r="F280" s="14" t="s">
        <v>139</v>
      </c>
      <c r="G280" s="44" t="s">
        <v>369</v>
      </c>
      <c r="H280" s="44" t="s">
        <v>368</v>
      </c>
      <c r="I280" s="13">
        <v>226</v>
      </c>
      <c r="J280" s="15">
        <f t="shared" ref="J280:J288" si="61">I280/D280</f>
        <v>226</v>
      </c>
      <c r="K280" s="36" t="s">
        <v>370</v>
      </c>
      <c r="L280" s="35" t="s">
        <v>371</v>
      </c>
      <c r="M280" s="14">
        <v>34</v>
      </c>
      <c r="N280" s="14" t="str">
        <f t="shared" ref="N280:N288" si="62">IF(M280="","",IF(M280&gt;=60,"Kumuh Berat",IF(AND(M280&lt;=59,M280&gt;=38),"Kumuh Sedang",IF(AND(M280&lt;=37,M280&gt;=16),"Kumuh Ringan","Tidak Kumuh"))))</f>
        <v>Kumuh Ringan</v>
      </c>
      <c r="O280" s="14">
        <v>13</v>
      </c>
      <c r="P280" s="14" t="str">
        <f t="shared" ref="P280:P288" si="63">IF(O280="","",IF(O280&gt;=11,"Tinggi",IF(AND(O280&lt;=10,O280&gt;=6),"Sedang",IF(AND(O280&lt;=5,O280&gt;=1),"Rendah","Rendah"))))</f>
        <v>Tinggi</v>
      </c>
      <c r="Q280" s="18" t="s">
        <v>85</v>
      </c>
      <c r="R280" s="14"/>
    </row>
    <row r="281" spans="2:18" s="3" customFormat="1" ht="11.4" customHeight="1">
      <c r="B281" s="10">
        <v>53</v>
      </c>
      <c r="C281" s="48" t="s">
        <v>368</v>
      </c>
      <c r="D281" s="13">
        <v>1.24</v>
      </c>
      <c r="E281" s="13">
        <v>0</v>
      </c>
      <c r="F281" s="14" t="s">
        <v>61</v>
      </c>
      <c r="G281" s="44" t="s">
        <v>369</v>
      </c>
      <c r="H281" s="44" t="s">
        <v>368</v>
      </c>
      <c r="I281" s="13">
        <v>213</v>
      </c>
      <c r="J281" s="15">
        <f t="shared" si="61"/>
        <v>171.7741935483871</v>
      </c>
      <c r="K281" s="36" t="s">
        <v>370</v>
      </c>
      <c r="L281" s="35" t="s">
        <v>371</v>
      </c>
      <c r="M281" s="14">
        <v>28</v>
      </c>
      <c r="N281" s="14" t="str">
        <f t="shared" si="62"/>
        <v>Kumuh Ringan</v>
      </c>
      <c r="O281" s="14">
        <v>13</v>
      </c>
      <c r="P281" s="14" t="str">
        <f t="shared" si="63"/>
        <v>Tinggi</v>
      </c>
      <c r="Q281" s="18" t="s">
        <v>85</v>
      </c>
      <c r="R281" s="14"/>
    </row>
    <row r="282" spans="2:18" s="3" customFormat="1" ht="11.4" customHeight="1">
      <c r="B282" s="10">
        <v>54</v>
      </c>
      <c r="C282" s="48" t="s">
        <v>368</v>
      </c>
      <c r="D282" s="13">
        <v>1.62</v>
      </c>
      <c r="E282" s="13">
        <v>0</v>
      </c>
      <c r="F282" s="14" t="s">
        <v>62</v>
      </c>
      <c r="G282" s="44" t="s">
        <v>369</v>
      </c>
      <c r="H282" s="44" t="s">
        <v>368</v>
      </c>
      <c r="I282" s="13">
        <v>235</v>
      </c>
      <c r="J282" s="15">
        <f t="shared" si="61"/>
        <v>145.06172839506172</v>
      </c>
      <c r="K282" s="36" t="s">
        <v>370</v>
      </c>
      <c r="L282" s="35" t="s">
        <v>371</v>
      </c>
      <c r="M282" s="14">
        <v>28</v>
      </c>
      <c r="N282" s="14" t="str">
        <f t="shared" si="62"/>
        <v>Kumuh Ringan</v>
      </c>
      <c r="O282" s="14">
        <v>13</v>
      </c>
      <c r="P282" s="14" t="str">
        <f t="shared" si="63"/>
        <v>Tinggi</v>
      </c>
      <c r="Q282" s="18" t="s">
        <v>85</v>
      </c>
      <c r="R282" s="14"/>
    </row>
    <row r="283" spans="2:18" s="3" customFormat="1" ht="11.4" customHeight="1">
      <c r="B283" s="10">
        <v>55</v>
      </c>
      <c r="C283" s="48" t="s">
        <v>368</v>
      </c>
      <c r="D283" s="13">
        <v>0.92</v>
      </c>
      <c r="E283" s="13">
        <v>0</v>
      </c>
      <c r="F283" s="14" t="s">
        <v>64</v>
      </c>
      <c r="G283" s="44" t="s">
        <v>369</v>
      </c>
      <c r="H283" s="44" t="s">
        <v>368</v>
      </c>
      <c r="I283" s="13">
        <v>199</v>
      </c>
      <c r="J283" s="15">
        <f t="shared" si="61"/>
        <v>216.30434782608694</v>
      </c>
      <c r="K283" s="36" t="s">
        <v>370</v>
      </c>
      <c r="L283" s="35" t="s">
        <v>371</v>
      </c>
      <c r="M283" s="14">
        <v>32</v>
      </c>
      <c r="N283" s="14" t="str">
        <f t="shared" si="62"/>
        <v>Kumuh Ringan</v>
      </c>
      <c r="O283" s="14">
        <v>13</v>
      </c>
      <c r="P283" s="14" t="str">
        <f t="shared" si="63"/>
        <v>Tinggi</v>
      </c>
      <c r="Q283" s="18" t="s">
        <v>85</v>
      </c>
      <c r="R283" s="14"/>
    </row>
    <row r="284" spans="2:18" s="3" customFormat="1" ht="11.4" customHeight="1">
      <c r="B284" s="10">
        <v>56</v>
      </c>
      <c r="C284" s="48" t="s">
        <v>368</v>
      </c>
      <c r="D284" s="13">
        <v>1.24</v>
      </c>
      <c r="E284" s="13">
        <v>0</v>
      </c>
      <c r="F284" s="14" t="s">
        <v>35</v>
      </c>
      <c r="G284" s="44" t="s">
        <v>369</v>
      </c>
      <c r="H284" s="44" t="s">
        <v>368</v>
      </c>
      <c r="I284" s="13">
        <v>254</v>
      </c>
      <c r="J284" s="15">
        <f t="shared" si="61"/>
        <v>204.83870967741936</v>
      </c>
      <c r="K284" s="36" t="s">
        <v>370</v>
      </c>
      <c r="L284" s="35" t="s">
        <v>371</v>
      </c>
      <c r="M284" s="14">
        <v>39</v>
      </c>
      <c r="N284" s="14" t="str">
        <f t="shared" si="62"/>
        <v>Kumuh Sedang</v>
      </c>
      <c r="O284" s="14">
        <v>13</v>
      </c>
      <c r="P284" s="14" t="str">
        <f t="shared" si="63"/>
        <v>Tinggi</v>
      </c>
      <c r="Q284" s="18" t="s">
        <v>85</v>
      </c>
      <c r="R284" s="14"/>
    </row>
    <row r="285" spans="2:18" s="3" customFormat="1" ht="11.4" customHeight="1">
      <c r="B285" s="10">
        <v>57</v>
      </c>
      <c r="C285" s="48" t="s">
        <v>368</v>
      </c>
      <c r="D285" s="13">
        <v>0.76</v>
      </c>
      <c r="E285" s="13">
        <v>0</v>
      </c>
      <c r="F285" s="14" t="s">
        <v>36</v>
      </c>
      <c r="G285" s="44" t="s">
        <v>369</v>
      </c>
      <c r="H285" s="44" t="s">
        <v>368</v>
      </c>
      <c r="I285" s="13">
        <v>291</v>
      </c>
      <c r="J285" s="15">
        <f t="shared" si="61"/>
        <v>382.89473684210526</v>
      </c>
      <c r="K285" s="36" t="s">
        <v>370</v>
      </c>
      <c r="L285" s="35" t="s">
        <v>371</v>
      </c>
      <c r="M285" s="14">
        <v>36</v>
      </c>
      <c r="N285" s="14" t="str">
        <f t="shared" si="62"/>
        <v>Kumuh Ringan</v>
      </c>
      <c r="O285" s="14">
        <v>13</v>
      </c>
      <c r="P285" s="14" t="str">
        <f t="shared" si="63"/>
        <v>Tinggi</v>
      </c>
      <c r="Q285" s="18" t="s">
        <v>85</v>
      </c>
      <c r="R285" s="14"/>
    </row>
    <row r="286" spans="2:18" s="3" customFormat="1" ht="11.4" customHeight="1">
      <c r="B286" s="10">
        <v>58</v>
      </c>
      <c r="C286" s="48" t="s">
        <v>368</v>
      </c>
      <c r="D286" s="13">
        <v>1.91</v>
      </c>
      <c r="E286" s="13">
        <v>0</v>
      </c>
      <c r="F286" s="14" t="s">
        <v>71</v>
      </c>
      <c r="G286" s="44" t="s">
        <v>369</v>
      </c>
      <c r="H286" s="44" t="s">
        <v>368</v>
      </c>
      <c r="I286" s="13">
        <v>326</v>
      </c>
      <c r="J286" s="15">
        <f t="shared" si="61"/>
        <v>170.68062827225131</v>
      </c>
      <c r="K286" s="36" t="s">
        <v>370</v>
      </c>
      <c r="L286" s="35" t="s">
        <v>371</v>
      </c>
      <c r="M286" s="14">
        <v>37</v>
      </c>
      <c r="N286" s="14" t="str">
        <f t="shared" si="62"/>
        <v>Kumuh Ringan</v>
      </c>
      <c r="O286" s="14">
        <v>13</v>
      </c>
      <c r="P286" s="14" t="str">
        <f t="shared" si="63"/>
        <v>Tinggi</v>
      </c>
      <c r="Q286" s="18" t="s">
        <v>85</v>
      </c>
      <c r="R286" s="14"/>
    </row>
    <row r="287" spans="2:18" s="3" customFormat="1" ht="11.4" customHeight="1">
      <c r="B287" s="10">
        <v>59</v>
      </c>
      <c r="C287" s="48" t="s">
        <v>368</v>
      </c>
      <c r="D287" s="13">
        <v>0.83</v>
      </c>
      <c r="E287" s="13">
        <v>0</v>
      </c>
      <c r="F287" s="14" t="s">
        <v>23</v>
      </c>
      <c r="G287" s="44" t="s">
        <v>369</v>
      </c>
      <c r="H287" s="44" t="s">
        <v>368</v>
      </c>
      <c r="I287" s="13">
        <v>214</v>
      </c>
      <c r="J287" s="15">
        <f t="shared" si="61"/>
        <v>257.83132530120486</v>
      </c>
      <c r="K287" s="36" t="s">
        <v>370</v>
      </c>
      <c r="L287" s="35" t="s">
        <v>371</v>
      </c>
      <c r="M287" s="14">
        <v>36</v>
      </c>
      <c r="N287" s="14" t="str">
        <f t="shared" si="62"/>
        <v>Kumuh Ringan</v>
      </c>
      <c r="O287" s="14">
        <v>13</v>
      </c>
      <c r="P287" s="14" t="str">
        <f t="shared" si="63"/>
        <v>Tinggi</v>
      </c>
      <c r="Q287" s="18" t="s">
        <v>85</v>
      </c>
      <c r="R287" s="14"/>
    </row>
    <row r="288" spans="2:18" s="3" customFormat="1" ht="11.4" customHeight="1">
      <c r="B288" s="10">
        <v>60</v>
      </c>
      <c r="C288" s="48" t="s">
        <v>368</v>
      </c>
      <c r="D288" s="13">
        <v>1.51</v>
      </c>
      <c r="E288" s="13">
        <v>0</v>
      </c>
      <c r="F288" s="14" t="s">
        <v>28</v>
      </c>
      <c r="G288" s="44" t="s">
        <v>369</v>
      </c>
      <c r="H288" s="44" t="s">
        <v>368</v>
      </c>
      <c r="I288" s="13">
        <v>263</v>
      </c>
      <c r="J288" s="15">
        <f t="shared" si="61"/>
        <v>174.17218543046357</v>
      </c>
      <c r="K288" s="36" t="s">
        <v>370</v>
      </c>
      <c r="L288" s="35" t="s">
        <v>371</v>
      </c>
      <c r="M288" s="14">
        <v>37</v>
      </c>
      <c r="N288" s="14" t="str">
        <f t="shared" si="62"/>
        <v>Kumuh Ringan</v>
      </c>
      <c r="O288" s="14">
        <v>13</v>
      </c>
      <c r="P288" s="14" t="str">
        <f t="shared" si="63"/>
        <v>Tinggi</v>
      </c>
      <c r="Q288" s="18" t="s">
        <v>85</v>
      </c>
      <c r="R288" s="14"/>
    </row>
    <row r="289" spans="2:18" s="3" customFormat="1" ht="11.4" customHeight="1">
      <c r="B289" s="19"/>
      <c r="C289" s="46" t="s">
        <v>372</v>
      </c>
      <c r="D289" s="22">
        <f>SUM(D280:D288)</f>
        <v>11.03</v>
      </c>
      <c r="E289" s="22">
        <f>SUM(E280:E288)</f>
        <v>0</v>
      </c>
      <c r="F289" s="23"/>
      <c r="G289" s="47"/>
      <c r="H289" s="47"/>
      <c r="I289" s="22"/>
      <c r="J289" s="33"/>
      <c r="K289" s="23"/>
      <c r="L289" s="23"/>
      <c r="M289" s="23"/>
      <c r="N289" s="23"/>
      <c r="O289" s="23"/>
      <c r="P289" s="23"/>
      <c r="Q289" s="27"/>
      <c r="R289" s="23" t="str">
        <f>IF(D289="","",IF(D289&gt;=15,"Pusat",IF(AND(D289&lt;=14.99,D289&gt;=10),"Provinsi",IF(AND(D289&lt;=9.99,D289&gt;=0),"Kota","Kota"))))</f>
        <v>Provinsi</v>
      </c>
    </row>
    <row r="290" spans="2:18" s="3" customFormat="1" ht="11.4" customHeight="1">
      <c r="B290" s="4"/>
      <c r="C290" s="5" t="s">
        <v>373</v>
      </c>
      <c r="D290" s="6">
        <f>SUM(D293,D299,D305,D310,D317,D321,D324,D329,D333,D337,D340,D343,D347,D350,D355,D360,D363,D366,D369,D371,D374,D384,D392,D396,D400,D404,D407,D409,D413,D417,D420,D423,D425,D427,D429,D432,D434,D436,D438,D440,D442,D444,D446,D448,D453,D455,D457,D464,D468,D470,D477,D480)</f>
        <v>556.93999999999994</v>
      </c>
      <c r="E290" s="6">
        <f>SUM(E293,E299,E305,E310,E317,E321,E324,E329,E333,E337,E340,E343,E347,E350,E355,E360,E363,E366,E369,E371,E374,E384,E392,E396,E400,E404,E407,E409,E413,E417,E420,E423,E425,E427,E429,E432,E434,E436,E438,E440,E442,E444,E446,E448,E453,E455,E457,E464,E468,E470,E477,E480)</f>
        <v>487.16</v>
      </c>
      <c r="F290" s="6"/>
      <c r="G290" s="7"/>
      <c r="H290" s="5"/>
      <c r="I290" s="8"/>
      <c r="J290" s="9"/>
      <c r="K290" s="9"/>
      <c r="L290" s="9"/>
      <c r="M290" s="7"/>
      <c r="N290" s="7"/>
      <c r="O290" s="7"/>
      <c r="P290" s="7"/>
      <c r="Q290" s="7"/>
      <c r="R290" s="7"/>
    </row>
    <row r="291" spans="2:18" s="31" customFormat="1" ht="11.4" customHeight="1">
      <c r="B291" s="10">
        <v>1</v>
      </c>
      <c r="C291" s="38" t="s">
        <v>374</v>
      </c>
      <c r="D291" s="14">
        <v>9.93</v>
      </c>
      <c r="E291" s="14">
        <v>8.4</v>
      </c>
      <c r="F291" s="38" t="s">
        <v>375</v>
      </c>
      <c r="G291" s="38" t="s">
        <v>376</v>
      </c>
      <c r="H291" s="38" t="s">
        <v>377</v>
      </c>
      <c r="I291" s="14">
        <v>519</v>
      </c>
      <c r="J291" s="15">
        <f>I291/E291</f>
        <v>61.785714285714285</v>
      </c>
      <c r="K291" s="14" t="s">
        <v>378</v>
      </c>
      <c r="L291" s="14" t="s">
        <v>379</v>
      </c>
      <c r="M291" s="38">
        <v>25</v>
      </c>
      <c r="N291" s="14" t="str">
        <f>IF(M291="","",IF(M291&gt;=60,"Kumuh Berat",IF(AND(M291&lt;=59,M291&gt;=38),"Kumuh Sedang",IF(AND(M291&lt;=37,M291&gt;=16),"Kumuh Ringan","Tidak Kumuh"))))</f>
        <v>Kumuh Ringan</v>
      </c>
      <c r="O291" s="10">
        <v>5</v>
      </c>
      <c r="P291" s="14" t="str">
        <f t="shared" ref="P291:P292" si="64">IF(O291="","",IF(O291&gt;=11,"Tinggi",IF(AND(O291&lt;=10,O291&gt;=6),"Sedang",IF(AND(O291&lt;=5,O291&gt;=1),"Rendah","Rendah"))))</f>
        <v>Rendah</v>
      </c>
      <c r="Q291" s="18" t="s">
        <v>85</v>
      </c>
      <c r="R291" s="14"/>
    </row>
    <row r="292" spans="2:18" s="31" customFormat="1" ht="11.4" customHeight="1">
      <c r="B292" s="10">
        <v>2</v>
      </c>
      <c r="C292" s="38" t="s">
        <v>374</v>
      </c>
      <c r="D292" s="14">
        <v>3.92</v>
      </c>
      <c r="E292" s="14">
        <v>0</v>
      </c>
      <c r="F292" s="38" t="s">
        <v>380</v>
      </c>
      <c r="G292" s="38" t="s">
        <v>376</v>
      </c>
      <c r="H292" s="38" t="s">
        <v>377</v>
      </c>
      <c r="I292" s="14">
        <v>207</v>
      </c>
      <c r="J292" s="15">
        <f>I292/D292</f>
        <v>52.806122448979593</v>
      </c>
      <c r="K292" s="14" t="s">
        <v>381</v>
      </c>
      <c r="L292" s="14" t="s">
        <v>382</v>
      </c>
      <c r="M292" s="38">
        <v>13</v>
      </c>
      <c r="N292" s="14" t="str">
        <f>IF(M292="","",IF(M292&gt;=60,"Kumuh Berat",IF(AND(M292&lt;=59,M292&gt;=38),"Kumuh Sedang",IF(AND(M292&lt;=37,M292&gt;=16),"Kumuh Ringan","Tidak Kumuh"))))</f>
        <v>Tidak Kumuh</v>
      </c>
      <c r="O292" s="10">
        <v>5</v>
      </c>
      <c r="P292" s="14" t="str">
        <f t="shared" si="64"/>
        <v>Rendah</v>
      </c>
      <c r="Q292" s="18" t="s">
        <v>85</v>
      </c>
      <c r="R292" s="14"/>
    </row>
    <row r="293" spans="2:18" s="31" customFormat="1" ht="11.4" customHeight="1">
      <c r="B293" s="19"/>
      <c r="C293" s="55" t="s">
        <v>383</v>
      </c>
      <c r="D293" s="23">
        <f>SUM(D291:D292)</f>
        <v>13.85</v>
      </c>
      <c r="E293" s="23">
        <f>SUM(E291:E292)</f>
        <v>8.4</v>
      </c>
      <c r="F293" s="55"/>
      <c r="G293" s="55"/>
      <c r="H293" s="55"/>
      <c r="I293" s="23"/>
      <c r="J293" s="23"/>
      <c r="K293" s="23"/>
      <c r="L293" s="23"/>
      <c r="M293" s="55"/>
      <c r="N293" s="23"/>
      <c r="O293" s="19"/>
      <c r="P293" s="23"/>
      <c r="Q293" s="27"/>
      <c r="R293" s="23" t="str">
        <f>IF(D293="","",IF(D293&gt;=15,"Pusat",IF(AND(D293&lt;=14.99,D293&gt;=10),"Provinsi",IF(AND(D293&lt;=9.99,D293&gt;=0),"Kota","Kota"))))</f>
        <v>Provinsi</v>
      </c>
    </row>
    <row r="294" spans="2:18" s="31" customFormat="1" ht="11.4" customHeight="1">
      <c r="B294" s="10">
        <v>3</v>
      </c>
      <c r="C294" s="38" t="s">
        <v>384</v>
      </c>
      <c r="D294" s="14">
        <v>3.69</v>
      </c>
      <c r="E294" s="14">
        <v>2.91</v>
      </c>
      <c r="F294" s="38" t="s">
        <v>385</v>
      </c>
      <c r="G294" s="38" t="s">
        <v>376</v>
      </c>
      <c r="H294" s="38" t="s">
        <v>377</v>
      </c>
      <c r="I294" s="14">
        <v>185</v>
      </c>
      <c r="J294" s="15">
        <f>I294/E294</f>
        <v>63.573883161512022</v>
      </c>
      <c r="K294" s="14" t="s">
        <v>386</v>
      </c>
      <c r="L294" s="14" t="s">
        <v>387</v>
      </c>
      <c r="M294" s="38">
        <v>35</v>
      </c>
      <c r="N294" s="14" t="str">
        <f>IF(M294="","",IF(M294&gt;=60,"Kumuh Berat",IF(AND(M294&lt;=59,M294&gt;=38),"Kumuh Sedang",IF(AND(M294&lt;=37,M294&gt;=16),"Kumuh Ringan","Tidak Kumuh"))))</f>
        <v>Kumuh Ringan</v>
      </c>
      <c r="O294" s="10">
        <v>5</v>
      </c>
      <c r="P294" s="14" t="str">
        <f t="shared" ref="P294:P298" si="65">IF(O294="","",IF(O294&gt;=11,"Tinggi",IF(AND(O294&lt;=10,O294&gt;=6),"Sedang",IF(AND(O294&lt;=5,O294&gt;=1),"Rendah","Rendah"))))</f>
        <v>Rendah</v>
      </c>
      <c r="Q294" s="18" t="s">
        <v>85</v>
      </c>
      <c r="R294" s="14"/>
    </row>
    <row r="295" spans="2:18" s="31" customFormat="1" ht="11.4" customHeight="1">
      <c r="B295" s="10">
        <v>4</v>
      </c>
      <c r="C295" s="38" t="s">
        <v>384</v>
      </c>
      <c r="D295" s="14">
        <v>2.33</v>
      </c>
      <c r="E295" s="14">
        <v>2.33</v>
      </c>
      <c r="F295" s="38" t="s">
        <v>388</v>
      </c>
      <c r="G295" s="38" t="s">
        <v>376</v>
      </c>
      <c r="H295" s="38" t="s">
        <v>377</v>
      </c>
      <c r="I295" s="14">
        <v>240</v>
      </c>
      <c r="J295" s="15">
        <f>I295/E295</f>
        <v>103.00429184549355</v>
      </c>
      <c r="K295" s="14" t="s">
        <v>389</v>
      </c>
      <c r="L295" s="14" t="s">
        <v>390</v>
      </c>
      <c r="M295" s="38">
        <v>30</v>
      </c>
      <c r="N295" s="14" t="str">
        <f>IF(M295="","",IF(M295&gt;=60,"Kumuh Berat",IF(AND(M295&lt;=59,M295&gt;=38),"Kumuh Sedang",IF(AND(M295&lt;=37,M295&gt;=16),"Kumuh Ringan","Tidak Kumuh"))))</f>
        <v>Kumuh Ringan</v>
      </c>
      <c r="O295" s="10">
        <v>5</v>
      </c>
      <c r="P295" s="14" t="str">
        <f t="shared" si="65"/>
        <v>Rendah</v>
      </c>
      <c r="Q295" s="18" t="s">
        <v>85</v>
      </c>
      <c r="R295" s="14"/>
    </row>
    <row r="296" spans="2:18" s="31" customFormat="1" ht="11.4" customHeight="1">
      <c r="B296" s="10">
        <v>5</v>
      </c>
      <c r="C296" s="38" t="s">
        <v>384</v>
      </c>
      <c r="D296" s="14">
        <v>1.1599999999999999</v>
      </c>
      <c r="E296" s="14">
        <v>1.1599999999999999</v>
      </c>
      <c r="F296" s="38" t="s">
        <v>391</v>
      </c>
      <c r="G296" s="38" t="s">
        <v>376</v>
      </c>
      <c r="H296" s="38" t="s">
        <v>377</v>
      </c>
      <c r="I296" s="14">
        <v>210</v>
      </c>
      <c r="J296" s="15">
        <f>I296/E296</f>
        <v>181.0344827586207</v>
      </c>
      <c r="K296" s="14" t="s">
        <v>392</v>
      </c>
      <c r="L296" s="14" t="s">
        <v>393</v>
      </c>
      <c r="M296" s="38">
        <v>30</v>
      </c>
      <c r="N296" s="14" t="str">
        <f>IF(M296="","",IF(M296&gt;=60,"Kumuh Berat",IF(AND(M296&lt;=59,M296&gt;=38),"Kumuh Sedang",IF(AND(M296&lt;=37,M296&gt;=16),"Kumuh Ringan","Tidak Kumuh"))))</f>
        <v>Kumuh Ringan</v>
      </c>
      <c r="O296" s="10">
        <v>5</v>
      </c>
      <c r="P296" s="14" t="str">
        <f t="shared" si="65"/>
        <v>Rendah</v>
      </c>
      <c r="Q296" s="18" t="s">
        <v>85</v>
      </c>
      <c r="R296" s="14"/>
    </row>
    <row r="297" spans="2:18" s="31" customFormat="1" ht="11.4" customHeight="1">
      <c r="B297" s="10">
        <v>6</v>
      </c>
      <c r="C297" s="38" t="s">
        <v>384</v>
      </c>
      <c r="D297" s="14">
        <v>2.58</v>
      </c>
      <c r="E297" s="14">
        <v>2.58</v>
      </c>
      <c r="F297" s="38" t="s">
        <v>394</v>
      </c>
      <c r="G297" s="38" t="s">
        <v>376</v>
      </c>
      <c r="H297" s="38" t="s">
        <v>377</v>
      </c>
      <c r="I297" s="14">
        <v>302</v>
      </c>
      <c r="J297" s="15">
        <f>I297/E297</f>
        <v>117.05426356589147</v>
      </c>
      <c r="K297" s="14" t="s">
        <v>395</v>
      </c>
      <c r="L297" s="14" t="s">
        <v>396</v>
      </c>
      <c r="M297" s="38">
        <v>40</v>
      </c>
      <c r="N297" s="14" t="str">
        <f>IF(M297="","",IF(M297&gt;=60,"Kumuh Berat",IF(AND(M297&lt;=59,M297&gt;=38),"Kumuh Sedang",IF(AND(M297&lt;=37,M297&gt;=16),"Kumuh Ringan","Tidak Kumuh"))))</f>
        <v>Kumuh Sedang</v>
      </c>
      <c r="O297" s="10">
        <v>5</v>
      </c>
      <c r="P297" s="14" t="str">
        <f t="shared" si="65"/>
        <v>Rendah</v>
      </c>
      <c r="Q297" s="18" t="s">
        <v>85</v>
      </c>
      <c r="R297" s="14"/>
    </row>
    <row r="298" spans="2:18" s="31" customFormat="1" ht="11.4" customHeight="1">
      <c r="B298" s="10">
        <v>7</v>
      </c>
      <c r="C298" s="38" t="s">
        <v>384</v>
      </c>
      <c r="D298" s="14">
        <v>1.82</v>
      </c>
      <c r="E298" s="14">
        <v>1.82</v>
      </c>
      <c r="F298" s="38" t="s">
        <v>397</v>
      </c>
      <c r="G298" s="38" t="s">
        <v>376</v>
      </c>
      <c r="H298" s="38" t="s">
        <v>377</v>
      </c>
      <c r="I298" s="14">
        <v>230</v>
      </c>
      <c r="J298" s="15">
        <f>I298/E298</f>
        <v>126.37362637362637</v>
      </c>
      <c r="K298" s="14" t="s">
        <v>398</v>
      </c>
      <c r="L298" s="14" t="s">
        <v>399</v>
      </c>
      <c r="M298" s="38">
        <v>36</v>
      </c>
      <c r="N298" s="14" t="str">
        <f>IF(M298="","",IF(M298&gt;=60,"Kumuh Berat",IF(AND(M298&lt;=59,M298&gt;=38),"Kumuh Sedang",IF(AND(M298&lt;=37,M298&gt;=16),"Kumuh Ringan","Tidak Kumuh"))))</f>
        <v>Kumuh Ringan</v>
      </c>
      <c r="O298" s="10">
        <v>5</v>
      </c>
      <c r="P298" s="14" t="str">
        <f t="shared" si="65"/>
        <v>Rendah</v>
      </c>
      <c r="Q298" s="18" t="s">
        <v>85</v>
      </c>
      <c r="R298" s="14"/>
    </row>
    <row r="299" spans="2:18" s="31" customFormat="1" ht="11.4" customHeight="1">
      <c r="B299" s="19"/>
      <c r="C299" s="55" t="s">
        <v>400</v>
      </c>
      <c r="D299" s="23">
        <f>SUM(D294:D298)</f>
        <v>11.58</v>
      </c>
      <c r="E299" s="23">
        <f>SUM(E294:E298)</f>
        <v>10.8</v>
      </c>
      <c r="F299" s="55"/>
      <c r="G299" s="55"/>
      <c r="H299" s="55"/>
      <c r="I299" s="23"/>
      <c r="J299" s="23"/>
      <c r="K299" s="23"/>
      <c r="L299" s="23"/>
      <c r="M299" s="55"/>
      <c r="N299" s="23"/>
      <c r="O299" s="19"/>
      <c r="P299" s="23"/>
      <c r="Q299" s="27"/>
      <c r="R299" s="23" t="str">
        <f>IF(D299="","",IF(D299&gt;=15,"Pusat",IF(AND(D299&lt;=14.99,D299&gt;=10),"Provinsi",IF(AND(D299&lt;=9.99,D299&gt;=0),"Kota","Kota"))))</f>
        <v>Provinsi</v>
      </c>
    </row>
    <row r="300" spans="2:18" s="31" customFormat="1" ht="11.4" customHeight="1">
      <c r="B300" s="10">
        <v>8</v>
      </c>
      <c r="C300" s="38" t="s">
        <v>401</v>
      </c>
      <c r="D300" s="14">
        <v>1.83</v>
      </c>
      <c r="E300" s="14">
        <v>1.83</v>
      </c>
      <c r="F300" s="38" t="s">
        <v>402</v>
      </c>
      <c r="G300" s="38" t="s">
        <v>376</v>
      </c>
      <c r="H300" s="38" t="s">
        <v>377</v>
      </c>
      <c r="I300" s="14">
        <v>263</v>
      </c>
      <c r="J300" s="15">
        <f>I300/E300</f>
        <v>143.71584699453553</v>
      </c>
      <c r="K300" s="14" t="s">
        <v>403</v>
      </c>
      <c r="L300" s="14" t="s">
        <v>404</v>
      </c>
      <c r="M300" s="38">
        <v>26</v>
      </c>
      <c r="N300" s="14" t="str">
        <f>IF(M300="","",IF(M300&gt;=60,"Kumuh Berat",IF(AND(M300&lt;=59,M300&gt;=38),"Kumuh Sedang",IF(AND(M300&lt;=37,M300&gt;=16),"Kumuh Ringan","Tidak Kumuh"))))</f>
        <v>Kumuh Ringan</v>
      </c>
      <c r="O300" s="10">
        <v>5</v>
      </c>
      <c r="P300" s="14" t="str">
        <f t="shared" ref="P300:P304" si="66">IF(O300="","",IF(O300&gt;=11,"Tinggi",IF(AND(O300&lt;=10,O300&gt;=6),"Sedang",IF(AND(O300&lt;=5,O300&gt;=1),"Rendah","Rendah"))))</f>
        <v>Rendah</v>
      </c>
      <c r="Q300" s="18" t="s">
        <v>85</v>
      </c>
      <c r="R300" s="14"/>
    </row>
    <row r="301" spans="2:18" s="31" customFormat="1" ht="11.4" customHeight="1">
      <c r="B301" s="10">
        <v>9</v>
      </c>
      <c r="C301" s="38" t="s">
        <v>401</v>
      </c>
      <c r="D301" s="14">
        <v>2.34</v>
      </c>
      <c r="E301" s="14">
        <v>2.2200000000000002</v>
      </c>
      <c r="F301" s="38" t="s">
        <v>405</v>
      </c>
      <c r="G301" s="38" t="s">
        <v>376</v>
      </c>
      <c r="H301" s="38" t="s">
        <v>377</v>
      </c>
      <c r="I301" s="14">
        <v>207</v>
      </c>
      <c r="J301" s="15">
        <f>I301/E301</f>
        <v>93.243243243243242</v>
      </c>
      <c r="K301" s="14" t="s">
        <v>406</v>
      </c>
      <c r="L301" s="14" t="s">
        <v>407</v>
      </c>
      <c r="M301" s="38">
        <v>35</v>
      </c>
      <c r="N301" s="14" t="str">
        <f>IF(M301="","",IF(M301&gt;=60,"Kumuh Berat",IF(AND(M301&lt;=59,M301&gt;=38),"Kumuh Sedang",IF(AND(M301&lt;=37,M301&gt;=16),"Kumuh Ringan","Tidak Kumuh"))))</f>
        <v>Kumuh Ringan</v>
      </c>
      <c r="O301" s="10">
        <v>5</v>
      </c>
      <c r="P301" s="14" t="str">
        <f t="shared" si="66"/>
        <v>Rendah</v>
      </c>
      <c r="Q301" s="18" t="s">
        <v>85</v>
      </c>
      <c r="R301" s="14"/>
    </row>
    <row r="302" spans="2:18" s="31" customFormat="1" ht="11.4" customHeight="1">
      <c r="B302" s="10">
        <v>10</v>
      </c>
      <c r="C302" s="38" t="s">
        <v>401</v>
      </c>
      <c r="D302" s="14">
        <v>1.58</v>
      </c>
      <c r="E302" s="14">
        <v>1.59</v>
      </c>
      <c r="F302" s="38" t="s">
        <v>408</v>
      </c>
      <c r="G302" s="38" t="s">
        <v>376</v>
      </c>
      <c r="H302" s="38" t="s">
        <v>377</v>
      </c>
      <c r="I302" s="14">
        <v>269</v>
      </c>
      <c r="J302" s="15">
        <f>I302/E302</f>
        <v>169.1823899371069</v>
      </c>
      <c r="K302" s="14" t="s">
        <v>409</v>
      </c>
      <c r="L302" s="14" t="s">
        <v>410</v>
      </c>
      <c r="M302" s="38">
        <v>34</v>
      </c>
      <c r="N302" s="14" t="str">
        <f>IF(M302="","",IF(M302&gt;=60,"Kumuh Berat",IF(AND(M302&lt;=59,M302&gt;=38),"Kumuh Sedang",IF(AND(M302&lt;=37,M302&gt;=16),"Kumuh Ringan","Tidak Kumuh"))))</f>
        <v>Kumuh Ringan</v>
      </c>
      <c r="O302" s="10">
        <v>5</v>
      </c>
      <c r="P302" s="14" t="str">
        <f t="shared" si="66"/>
        <v>Rendah</v>
      </c>
      <c r="Q302" s="18" t="s">
        <v>85</v>
      </c>
      <c r="R302" s="14"/>
    </row>
    <row r="303" spans="2:18" s="31" customFormat="1" ht="11.4" customHeight="1">
      <c r="B303" s="10">
        <v>11</v>
      </c>
      <c r="C303" s="38" t="s">
        <v>401</v>
      </c>
      <c r="D303" s="14">
        <v>1.97</v>
      </c>
      <c r="E303" s="14">
        <v>1.97</v>
      </c>
      <c r="F303" s="38" t="s">
        <v>411</v>
      </c>
      <c r="G303" s="38" t="s">
        <v>376</v>
      </c>
      <c r="H303" s="38" t="s">
        <v>377</v>
      </c>
      <c r="I303" s="14">
        <v>252</v>
      </c>
      <c r="J303" s="15">
        <f>I303/E303</f>
        <v>127.91878172588832</v>
      </c>
      <c r="K303" s="14" t="s">
        <v>412</v>
      </c>
      <c r="L303" s="14" t="s">
        <v>413</v>
      </c>
      <c r="M303" s="38">
        <v>31</v>
      </c>
      <c r="N303" s="14" t="str">
        <f>IF(M303="","",IF(M303&gt;=60,"Kumuh Berat",IF(AND(M303&lt;=59,M303&gt;=38),"Kumuh Sedang",IF(AND(M303&lt;=37,M303&gt;=16),"Kumuh Ringan","Tidak Kumuh"))))</f>
        <v>Kumuh Ringan</v>
      </c>
      <c r="O303" s="10">
        <v>5</v>
      </c>
      <c r="P303" s="14" t="str">
        <f t="shared" si="66"/>
        <v>Rendah</v>
      </c>
      <c r="Q303" s="18" t="s">
        <v>85</v>
      </c>
      <c r="R303" s="14"/>
    </row>
    <row r="304" spans="2:18" s="31" customFormat="1" ht="11.4" customHeight="1">
      <c r="B304" s="10">
        <v>12</v>
      </c>
      <c r="C304" s="38" t="s">
        <v>401</v>
      </c>
      <c r="D304" s="14">
        <v>4.49</v>
      </c>
      <c r="E304" s="14">
        <v>4.49</v>
      </c>
      <c r="F304" s="38" t="s">
        <v>414</v>
      </c>
      <c r="G304" s="38" t="s">
        <v>376</v>
      </c>
      <c r="H304" s="38" t="s">
        <v>377</v>
      </c>
      <c r="I304" s="14">
        <v>262</v>
      </c>
      <c r="J304" s="15">
        <f>I304/E304</f>
        <v>58.351893095768368</v>
      </c>
      <c r="K304" s="14" t="s">
        <v>415</v>
      </c>
      <c r="L304" s="14" t="s">
        <v>416</v>
      </c>
      <c r="M304" s="38">
        <v>41</v>
      </c>
      <c r="N304" s="14" t="str">
        <f>IF(M304="","",IF(M304&gt;=60,"Kumuh Berat",IF(AND(M304&lt;=59,M304&gt;=38),"Kumuh Sedang",IF(AND(M304&lt;=37,M304&gt;=16),"Kumuh Ringan","Tidak Kumuh"))))</f>
        <v>Kumuh Sedang</v>
      </c>
      <c r="O304" s="10">
        <v>5</v>
      </c>
      <c r="P304" s="14" t="str">
        <f t="shared" si="66"/>
        <v>Rendah</v>
      </c>
      <c r="Q304" s="18" t="s">
        <v>85</v>
      </c>
      <c r="R304" s="14"/>
    </row>
    <row r="305" spans="2:18" s="31" customFormat="1" ht="11.4" customHeight="1">
      <c r="B305" s="19"/>
      <c r="C305" s="55" t="s">
        <v>417</v>
      </c>
      <c r="D305" s="23">
        <f>SUM(D300:D304)</f>
        <v>12.21</v>
      </c>
      <c r="E305" s="23">
        <f>SUM(E300:E304)</f>
        <v>12.100000000000001</v>
      </c>
      <c r="F305" s="55"/>
      <c r="G305" s="55"/>
      <c r="H305" s="55"/>
      <c r="I305" s="23"/>
      <c r="J305" s="23"/>
      <c r="K305" s="23"/>
      <c r="L305" s="23"/>
      <c r="M305" s="55"/>
      <c r="N305" s="23"/>
      <c r="O305" s="19"/>
      <c r="P305" s="23"/>
      <c r="Q305" s="27"/>
      <c r="R305" s="23" t="str">
        <f>IF(D305="","",IF(D305&gt;=15,"Pusat",IF(AND(D305&lt;=14.99,D305&gt;=10),"Provinsi",IF(AND(D305&lt;=9.99,D305&gt;=0),"Kota","Kota"))))</f>
        <v>Provinsi</v>
      </c>
    </row>
    <row r="306" spans="2:18" s="31" customFormat="1" ht="11.4" customHeight="1">
      <c r="B306" s="10">
        <v>13</v>
      </c>
      <c r="C306" s="38" t="s">
        <v>418</v>
      </c>
      <c r="D306" s="14">
        <v>2.5</v>
      </c>
      <c r="E306" s="14">
        <v>2.5499999999999998</v>
      </c>
      <c r="F306" s="38" t="s">
        <v>419</v>
      </c>
      <c r="G306" s="38" t="s">
        <v>420</v>
      </c>
      <c r="H306" s="38" t="s">
        <v>377</v>
      </c>
      <c r="I306" s="14">
        <v>183</v>
      </c>
      <c r="J306" s="15">
        <f>I306/E306</f>
        <v>71.764705882352942</v>
      </c>
      <c r="K306" s="14" t="s">
        <v>421</v>
      </c>
      <c r="L306" s="14" t="s">
        <v>422</v>
      </c>
      <c r="M306" s="38">
        <v>34</v>
      </c>
      <c r="N306" s="14" t="str">
        <f>IF(M306="","",IF(M306&gt;=60,"Kumuh Berat",IF(AND(M306&lt;=59,M306&gt;=38),"Kumuh Sedang",IF(AND(M306&lt;=37,M306&gt;=16),"Kumuh Ringan","Tidak Kumuh"))))</f>
        <v>Kumuh Ringan</v>
      </c>
      <c r="O306" s="10">
        <v>5</v>
      </c>
      <c r="P306" s="14" t="str">
        <f t="shared" ref="P306:P309" si="67">IF(O306="","",IF(O306&gt;=11,"Tinggi",IF(AND(O306&lt;=10,O306&gt;=6),"Sedang",IF(AND(O306&lt;=5,O306&gt;=1),"Rendah","Rendah"))))</f>
        <v>Rendah</v>
      </c>
      <c r="Q306" s="18" t="s">
        <v>85</v>
      </c>
      <c r="R306" s="14"/>
    </row>
    <row r="307" spans="2:18" s="31" customFormat="1" ht="11.4" customHeight="1">
      <c r="B307" s="10">
        <v>14</v>
      </c>
      <c r="C307" s="38" t="s">
        <v>418</v>
      </c>
      <c r="D307" s="14">
        <v>3.24</v>
      </c>
      <c r="E307" s="14">
        <v>1.74</v>
      </c>
      <c r="F307" s="38" t="s">
        <v>423</v>
      </c>
      <c r="G307" s="38" t="s">
        <v>420</v>
      </c>
      <c r="H307" s="38" t="s">
        <v>377</v>
      </c>
      <c r="I307" s="14">
        <v>225</v>
      </c>
      <c r="J307" s="15">
        <f>I307/E307</f>
        <v>129.31034482758622</v>
      </c>
      <c r="K307" s="14" t="s">
        <v>424</v>
      </c>
      <c r="L307" s="14" t="s">
        <v>425</v>
      </c>
      <c r="M307" s="38">
        <v>38</v>
      </c>
      <c r="N307" s="14" t="str">
        <f>IF(M307="","",IF(M307&gt;=60,"Kumuh Berat",IF(AND(M307&lt;=59,M307&gt;=38),"Kumuh Sedang",IF(AND(M307&lt;=37,M307&gt;=16),"Kumuh Ringan","Tidak Kumuh"))))</f>
        <v>Kumuh Sedang</v>
      </c>
      <c r="O307" s="10">
        <v>5</v>
      </c>
      <c r="P307" s="14" t="str">
        <f t="shared" si="67"/>
        <v>Rendah</v>
      </c>
      <c r="Q307" s="18" t="s">
        <v>85</v>
      </c>
      <c r="R307" s="14"/>
    </row>
    <row r="308" spans="2:18" s="31" customFormat="1" ht="11.4" customHeight="1">
      <c r="B308" s="10">
        <v>15</v>
      </c>
      <c r="C308" s="38" t="s">
        <v>418</v>
      </c>
      <c r="D308" s="14">
        <v>2.09</v>
      </c>
      <c r="E308" s="14">
        <v>1.3</v>
      </c>
      <c r="F308" s="38" t="s">
        <v>426</v>
      </c>
      <c r="G308" s="38" t="s">
        <v>420</v>
      </c>
      <c r="H308" s="38" t="s">
        <v>377</v>
      </c>
      <c r="I308" s="14">
        <v>170</v>
      </c>
      <c r="J308" s="15">
        <f>I308/E308</f>
        <v>130.76923076923077</v>
      </c>
      <c r="K308" s="14" t="s">
        <v>427</v>
      </c>
      <c r="L308" s="14" t="s">
        <v>428</v>
      </c>
      <c r="M308" s="38">
        <v>31</v>
      </c>
      <c r="N308" s="14" t="str">
        <f>IF(M308="","",IF(M308&gt;=60,"Kumuh Berat",IF(AND(M308&lt;=59,M308&gt;=38),"Kumuh Sedang",IF(AND(M308&lt;=37,M308&gt;=16),"Kumuh Ringan","Tidak Kumuh"))))</f>
        <v>Kumuh Ringan</v>
      </c>
      <c r="O308" s="10">
        <v>5</v>
      </c>
      <c r="P308" s="14" t="str">
        <f t="shared" si="67"/>
        <v>Rendah</v>
      </c>
      <c r="Q308" s="18" t="s">
        <v>85</v>
      </c>
      <c r="R308" s="14"/>
    </row>
    <row r="309" spans="2:18" s="31" customFormat="1" ht="11.4" customHeight="1">
      <c r="B309" s="10">
        <v>16</v>
      </c>
      <c r="C309" s="38" t="s">
        <v>418</v>
      </c>
      <c r="D309" s="14">
        <v>5.98</v>
      </c>
      <c r="E309" s="14">
        <v>2.2999999999999998</v>
      </c>
      <c r="F309" s="38" t="s">
        <v>429</v>
      </c>
      <c r="G309" s="38" t="s">
        <v>420</v>
      </c>
      <c r="H309" s="38" t="s">
        <v>377</v>
      </c>
      <c r="I309" s="14">
        <v>144</v>
      </c>
      <c r="J309" s="15">
        <f>I309/E309</f>
        <v>62.608695652173921</v>
      </c>
      <c r="K309" s="14" t="s">
        <v>430</v>
      </c>
      <c r="L309" s="14" t="s">
        <v>431</v>
      </c>
      <c r="M309" s="38">
        <v>28</v>
      </c>
      <c r="N309" s="14" t="str">
        <f>IF(M309="","",IF(M309&gt;=60,"Kumuh Berat",IF(AND(M309&lt;=59,M309&gt;=38),"Kumuh Sedang",IF(AND(M309&lt;=37,M309&gt;=16),"Kumuh Ringan","Tidak Kumuh"))))</f>
        <v>Kumuh Ringan</v>
      </c>
      <c r="O309" s="10">
        <v>5</v>
      </c>
      <c r="P309" s="14" t="str">
        <f t="shared" si="67"/>
        <v>Rendah</v>
      </c>
      <c r="Q309" s="18" t="s">
        <v>85</v>
      </c>
      <c r="R309" s="14"/>
    </row>
    <row r="310" spans="2:18" s="31" customFormat="1" ht="11.4" customHeight="1">
      <c r="B310" s="19"/>
      <c r="C310" s="55" t="s">
        <v>432</v>
      </c>
      <c r="D310" s="23">
        <f>SUM(D306:D309)</f>
        <v>13.81</v>
      </c>
      <c r="E310" s="23">
        <f>SUM(E306:E309)</f>
        <v>7.89</v>
      </c>
      <c r="F310" s="55"/>
      <c r="G310" s="55"/>
      <c r="H310" s="55"/>
      <c r="I310" s="23"/>
      <c r="J310" s="23"/>
      <c r="K310" s="23"/>
      <c r="L310" s="23"/>
      <c r="M310" s="55"/>
      <c r="N310" s="23"/>
      <c r="O310" s="19"/>
      <c r="P310" s="23"/>
      <c r="Q310" s="27"/>
      <c r="R310" s="23" t="str">
        <f>IF(D310="","",IF(D310&gt;=15,"Pusat",IF(AND(D310&lt;=14.99,D310&gt;=10),"Provinsi",IF(AND(D310&lt;=9.99,D310&gt;=0),"Kota","Kota"))))</f>
        <v>Provinsi</v>
      </c>
    </row>
    <row r="311" spans="2:18" s="31" customFormat="1" ht="11.4" customHeight="1">
      <c r="B311" s="10">
        <v>17</v>
      </c>
      <c r="C311" s="38" t="s">
        <v>433</v>
      </c>
      <c r="D311" s="14">
        <v>3.27</v>
      </c>
      <c r="E311" s="14">
        <v>2.66</v>
      </c>
      <c r="F311" s="38" t="s">
        <v>419</v>
      </c>
      <c r="G311" s="38" t="s">
        <v>434</v>
      </c>
      <c r="H311" s="38" t="s">
        <v>377</v>
      </c>
      <c r="I311" s="14">
        <v>303</v>
      </c>
      <c r="J311" s="15">
        <f t="shared" ref="J311:J316" si="68">I311/E311</f>
        <v>113.90977443609022</v>
      </c>
      <c r="K311" s="14" t="s">
        <v>435</v>
      </c>
      <c r="L311" s="14" t="s">
        <v>436</v>
      </c>
      <c r="M311" s="38">
        <v>30</v>
      </c>
      <c r="N311" s="14" t="str">
        <f t="shared" ref="N311:N316" si="69">IF(M311="","",IF(M311&gt;=60,"Kumuh Berat",IF(AND(M311&lt;=59,M311&gt;=38),"Kumuh Sedang",IF(AND(M311&lt;=37,M311&gt;=16),"Kumuh Ringan","Tidak Kumuh"))))</f>
        <v>Kumuh Ringan</v>
      </c>
      <c r="O311" s="10">
        <v>5</v>
      </c>
      <c r="P311" s="14" t="str">
        <f t="shared" ref="P311:P316" si="70">IF(O311="","",IF(O311&gt;=11,"Tinggi",IF(AND(O311&lt;=10,O311&gt;=6),"Sedang",IF(AND(O311&lt;=5,O311&gt;=1),"Rendah","Rendah"))))</f>
        <v>Rendah</v>
      </c>
      <c r="Q311" s="18" t="s">
        <v>85</v>
      </c>
      <c r="R311" s="14"/>
    </row>
    <row r="312" spans="2:18" s="31" customFormat="1" ht="11.4" customHeight="1">
      <c r="B312" s="10">
        <v>18</v>
      </c>
      <c r="C312" s="38" t="s">
        <v>433</v>
      </c>
      <c r="D312" s="14">
        <v>4.76</v>
      </c>
      <c r="E312" s="14">
        <v>3.27</v>
      </c>
      <c r="F312" s="38" t="s">
        <v>423</v>
      </c>
      <c r="G312" s="38" t="s">
        <v>434</v>
      </c>
      <c r="H312" s="38" t="s">
        <v>377</v>
      </c>
      <c r="I312" s="14">
        <v>112</v>
      </c>
      <c r="J312" s="15">
        <f t="shared" si="68"/>
        <v>34.250764525993887</v>
      </c>
      <c r="K312" s="14" t="s">
        <v>437</v>
      </c>
      <c r="L312" s="14" t="s">
        <v>438</v>
      </c>
      <c r="M312" s="38">
        <v>27</v>
      </c>
      <c r="N312" s="14" t="str">
        <f t="shared" si="69"/>
        <v>Kumuh Ringan</v>
      </c>
      <c r="O312" s="10">
        <v>5</v>
      </c>
      <c r="P312" s="14" t="str">
        <f t="shared" si="70"/>
        <v>Rendah</v>
      </c>
      <c r="Q312" s="18" t="s">
        <v>85</v>
      </c>
      <c r="R312" s="14"/>
    </row>
    <row r="313" spans="2:18" s="31" customFormat="1" ht="11.4" customHeight="1">
      <c r="B313" s="10">
        <v>19</v>
      </c>
      <c r="C313" s="38" t="s">
        <v>433</v>
      </c>
      <c r="D313" s="14">
        <v>0.54</v>
      </c>
      <c r="E313" s="14">
        <v>0.54</v>
      </c>
      <c r="F313" s="38" t="s">
        <v>439</v>
      </c>
      <c r="G313" s="38" t="s">
        <v>434</v>
      </c>
      <c r="H313" s="38" t="s">
        <v>377</v>
      </c>
      <c r="I313" s="14">
        <v>222</v>
      </c>
      <c r="J313" s="15">
        <f t="shared" si="68"/>
        <v>411.11111111111109</v>
      </c>
      <c r="K313" s="14" t="s">
        <v>440</v>
      </c>
      <c r="L313" s="14" t="s">
        <v>441</v>
      </c>
      <c r="M313" s="38">
        <v>32</v>
      </c>
      <c r="N313" s="14" t="str">
        <f t="shared" si="69"/>
        <v>Kumuh Ringan</v>
      </c>
      <c r="O313" s="10">
        <v>5</v>
      </c>
      <c r="P313" s="14" t="str">
        <f t="shared" si="70"/>
        <v>Rendah</v>
      </c>
      <c r="Q313" s="18" t="s">
        <v>85</v>
      </c>
      <c r="R313" s="14"/>
    </row>
    <row r="314" spans="2:18" s="31" customFormat="1" ht="11.4" customHeight="1">
      <c r="B314" s="10">
        <v>20</v>
      </c>
      <c r="C314" s="38" t="s">
        <v>433</v>
      </c>
      <c r="D314" s="14">
        <v>1.21</v>
      </c>
      <c r="E314" s="14">
        <v>1.21</v>
      </c>
      <c r="F314" s="38" t="s">
        <v>375</v>
      </c>
      <c r="G314" s="38" t="s">
        <v>434</v>
      </c>
      <c r="H314" s="38" t="s">
        <v>377</v>
      </c>
      <c r="I314" s="14">
        <v>139</v>
      </c>
      <c r="J314" s="15">
        <f t="shared" si="68"/>
        <v>114.87603305785125</v>
      </c>
      <c r="K314" s="14" t="s">
        <v>442</v>
      </c>
      <c r="L314" s="14" t="s">
        <v>443</v>
      </c>
      <c r="M314" s="38">
        <v>28</v>
      </c>
      <c r="N314" s="14" t="str">
        <f t="shared" si="69"/>
        <v>Kumuh Ringan</v>
      </c>
      <c r="O314" s="10">
        <v>5</v>
      </c>
      <c r="P314" s="14" t="str">
        <f t="shared" si="70"/>
        <v>Rendah</v>
      </c>
      <c r="Q314" s="18" t="s">
        <v>85</v>
      </c>
      <c r="R314" s="14"/>
    </row>
    <row r="315" spans="2:18" s="31" customFormat="1" ht="11.4" customHeight="1">
      <c r="B315" s="10">
        <v>21</v>
      </c>
      <c r="C315" s="38" t="s">
        <v>433</v>
      </c>
      <c r="D315" s="14">
        <v>2.84</v>
      </c>
      <c r="E315" s="14">
        <v>2.52</v>
      </c>
      <c r="F315" s="38" t="s">
        <v>380</v>
      </c>
      <c r="G315" s="38" t="s">
        <v>434</v>
      </c>
      <c r="H315" s="38" t="s">
        <v>377</v>
      </c>
      <c r="I315" s="14">
        <v>294</v>
      </c>
      <c r="J315" s="15">
        <f t="shared" si="68"/>
        <v>116.66666666666667</v>
      </c>
      <c r="K315" s="14" t="s">
        <v>444</v>
      </c>
      <c r="L315" s="14" t="s">
        <v>445</v>
      </c>
      <c r="M315" s="38">
        <v>27</v>
      </c>
      <c r="N315" s="14" t="str">
        <f t="shared" si="69"/>
        <v>Kumuh Ringan</v>
      </c>
      <c r="O315" s="10">
        <v>5</v>
      </c>
      <c r="P315" s="14" t="str">
        <f t="shared" si="70"/>
        <v>Rendah</v>
      </c>
      <c r="Q315" s="18" t="s">
        <v>85</v>
      </c>
      <c r="R315" s="14"/>
    </row>
    <row r="316" spans="2:18" s="31" customFormat="1" ht="11.4" customHeight="1">
      <c r="B316" s="10">
        <v>22</v>
      </c>
      <c r="C316" s="38" t="s">
        <v>433</v>
      </c>
      <c r="D316" s="14">
        <v>1.1100000000000001</v>
      </c>
      <c r="E316" s="14">
        <v>1.1100000000000001</v>
      </c>
      <c r="F316" s="38" t="s">
        <v>385</v>
      </c>
      <c r="G316" s="38" t="s">
        <v>434</v>
      </c>
      <c r="H316" s="38" t="s">
        <v>377</v>
      </c>
      <c r="I316" s="14">
        <v>230</v>
      </c>
      <c r="J316" s="15">
        <f t="shared" si="68"/>
        <v>207.20720720720718</v>
      </c>
      <c r="K316" s="14" t="s">
        <v>446</v>
      </c>
      <c r="L316" s="14" t="s">
        <v>447</v>
      </c>
      <c r="M316" s="38">
        <v>22</v>
      </c>
      <c r="N316" s="14" t="str">
        <f t="shared" si="69"/>
        <v>Kumuh Ringan</v>
      </c>
      <c r="O316" s="10">
        <v>5</v>
      </c>
      <c r="P316" s="14" t="str">
        <f t="shared" si="70"/>
        <v>Rendah</v>
      </c>
      <c r="Q316" s="18" t="s">
        <v>85</v>
      </c>
      <c r="R316" s="14"/>
    </row>
    <row r="317" spans="2:18" s="31" customFormat="1" ht="11.4" customHeight="1">
      <c r="B317" s="19"/>
      <c r="C317" s="55" t="s">
        <v>448</v>
      </c>
      <c r="D317" s="23">
        <f>SUM(D311:D316)</f>
        <v>13.73</v>
      </c>
      <c r="E317" s="23">
        <f>SUM(E311:E316)</f>
        <v>11.309999999999999</v>
      </c>
      <c r="F317" s="55"/>
      <c r="G317" s="55"/>
      <c r="H317" s="55"/>
      <c r="I317" s="23"/>
      <c r="J317" s="23"/>
      <c r="K317" s="23"/>
      <c r="L317" s="23"/>
      <c r="M317" s="55"/>
      <c r="N317" s="23"/>
      <c r="O317" s="19"/>
      <c r="P317" s="23"/>
      <c r="Q317" s="27"/>
      <c r="R317" s="23" t="str">
        <f>IF(D317="","",IF(D317&gt;=15,"Pusat",IF(AND(D317&lt;=14.99,D317&gt;=10),"Provinsi",IF(AND(D317&lt;=9.99,D317&gt;=0),"Kota","Kota"))))</f>
        <v>Provinsi</v>
      </c>
    </row>
    <row r="318" spans="2:18" s="31" customFormat="1" ht="11.4" customHeight="1">
      <c r="B318" s="10">
        <v>23</v>
      </c>
      <c r="C318" s="38" t="s">
        <v>449</v>
      </c>
      <c r="D318" s="14">
        <v>1.27</v>
      </c>
      <c r="E318" s="14">
        <v>1.27</v>
      </c>
      <c r="F318" s="38" t="s">
        <v>450</v>
      </c>
      <c r="G318" s="38" t="s">
        <v>434</v>
      </c>
      <c r="H318" s="38" t="s">
        <v>377</v>
      </c>
      <c r="I318" s="14">
        <v>120</v>
      </c>
      <c r="J318" s="15">
        <f>I318/E318</f>
        <v>94.488188976377955</v>
      </c>
      <c r="K318" s="14" t="s">
        <v>451</v>
      </c>
      <c r="L318" s="14" t="s">
        <v>452</v>
      </c>
      <c r="M318" s="38">
        <v>36</v>
      </c>
      <c r="N318" s="14" t="str">
        <f>IF(M318="","",IF(M318&gt;=60,"Kumuh Berat",IF(AND(M318&lt;=59,M318&gt;=38),"Kumuh Sedang",IF(AND(M318&lt;=37,M318&gt;=16),"Kumuh Ringan","Tidak Kumuh"))))</f>
        <v>Kumuh Ringan</v>
      </c>
      <c r="O318" s="10">
        <v>5</v>
      </c>
      <c r="P318" s="14" t="str">
        <f t="shared" ref="P318:P320" si="71">IF(O318="","",IF(O318&gt;=11,"Tinggi",IF(AND(O318&lt;=10,O318&gt;=6),"Sedang",IF(AND(O318&lt;=5,O318&gt;=1),"Rendah","Rendah"))))</f>
        <v>Rendah</v>
      </c>
      <c r="Q318" s="18" t="s">
        <v>85</v>
      </c>
      <c r="R318" s="14"/>
    </row>
    <row r="319" spans="2:18" s="31" customFormat="1" ht="11.4" customHeight="1">
      <c r="B319" s="10">
        <v>24</v>
      </c>
      <c r="C319" s="38" t="s">
        <v>449</v>
      </c>
      <c r="D319" s="14">
        <v>3.14</v>
      </c>
      <c r="E319" s="14">
        <v>2.82</v>
      </c>
      <c r="F319" s="38" t="s">
        <v>391</v>
      </c>
      <c r="G319" s="38" t="s">
        <v>434</v>
      </c>
      <c r="H319" s="38" t="s">
        <v>377</v>
      </c>
      <c r="I319" s="14">
        <v>126</v>
      </c>
      <c r="J319" s="15">
        <f>I319/E319</f>
        <v>44.680851063829792</v>
      </c>
      <c r="K319" s="14" t="s">
        <v>453</v>
      </c>
      <c r="L319" s="14" t="s">
        <v>454</v>
      </c>
      <c r="M319" s="38">
        <v>33</v>
      </c>
      <c r="N319" s="14" t="str">
        <f>IF(M319="","",IF(M319&gt;=60,"Kumuh Berat",IF(AND(M319&lt;=59,M319&gt;=38),"Kumuh Sedang",IF(AND(M319&lt;=37,M319&gt;=16),"Kumuh Ringan","Tidak Kumuh"))))</f>
        <v>Kumuh Ringan</v>
      </c>
      <c r="O319" s="10">
        <v>5</v>
      </c>
      <c r="P319" s="14" t="str">
        <f t="shared" si="71"/>
        <v>Rendah</v>
      </c>
      <c r="Q319" s="18" t="s">
        <v>85</v>
      </c>
      <c r="R319" s="14"/>
    </row>
    <row r="320" spans="2:18" s="31" customFormat="1" ht="11.4" customHeight="1">
      <c r="B320" s="10">
        <v>25</v>
      </c>
      <c r="C320" s="38" t="s">
        <v>449</v>
      </c>
      <c r="D320" s="14">
        <v>2.0499999999999998</v>
      </c>
      <c r="E320" s="14">
        <v>1.79</v>
      </c>
      <c r="F320" s="38" t="s">
        <v>455</v>
      </c>
      <c r="G320" s="38" t="s">
        <v>434</v>
      </c>
      <c r="H320" s="38" t="s">
        <v>377</v>
      </c>
      <c r="I320" s="14">
        <v>155</v>
      </c>
      <c r="J320" s="15">
        <f>I320/E320</f>
        <v>86.592178770949715</v>
      </c>
      <c r="K320" s="14" t="s">
        <v>456</v>
      </c>
      <c r="L320" s="14" t="s">
        <v>457</v>
      </c>
      <c r="M320" s="38">
        <v>22</v>
      </c>
      <c r="N320" s="14" t="str">
        <f>IF(M320="","",IF(M320&gt;=60,"Kumuh Berat",IF(AND(M320&lt;=59,M320&gt;=38),"Kumuh Sedang",IF(AND(M320&lt;=37,M320&gt;=16),"Kumuh Ringan","Tidak Kumuh"))))</f>
        <v>Kumuh Ringan</v>
      </c>
      <c r="O320" s="10">
        <v>5</v>
      </c>
      <c r="P320" s="14" t="str">
        <f t="shared" si="71"/>
        <v>Rendah</v>
      </c>
      <c r="Q320" s="18" t="s">
        <v>85</v>
      </c>
      <c r="R320" s="14"/>
    </row>
    <row r="321" spans="2:18" s="31" customFormat="1" ht="11.4" customHeight="1">
      <c r="B321" s="19"/>
      <c r="C321" s="55" t="s">
        <v>458</v>
      </c>
      <c r="D321" s="23">
        <f>SUM(D318:D320)</f>
        <v>6.46</v>
      </c>
      <c r="E321" s="23">
        <f>SUM(E318:E320)</f>
        <v>5.88</v>
      </c>
      <c r="F321" s="55"/>
      <c r="G321" s="55"/>
      <c r="H321" s="55"/>
      <c r="I321" s="23"/>
      <c r="J321" s="23"/>
      <c r="K321" s="23"/>
      <c r="L321" s="23"/>
      <c r="M321" s="55"/>
      <c r="N321" s="23"/>
      <c r="O321" s="19"/>
      <c r="P321" s="23"/>
      <c r="Q321" s="27"/>
      <c r="R321" s="23" t="str">
        <f>IF(D321="","",IF(D321&gt;=15,"Pusat",IF(AND(D321&lt;=14.99,D321&gt;=10),"Provinsi",IF(AND(D321&lt;=9.99,D321&gt;=0),"Kota","Kota"))))</f>
        <v>Kota</v>
      </c>
    </row>
    <row r="322" spans="2:18" s="31" customFormat="1" ht="11.4" customHeight="1">
      <c r="B322" s="10">
        <v>26</v>
      </c>
      <c r="C322" s="38" t="s">
        <v>459</v>
      </c>
      <c r="D322" s="14">
        <v>7.71</v>
      </c>
      <c r="E322" s="14">
        <v>7.45</v>
      </c>
      <c r="F322" s="38" t="s">
        <v>419</v>
      </c>
      <c r="G322" s="38" t="s">
        <v>460</v>
      </c>
      <c r="H322" s="38" t="s">
        <v>461</v>
      </c>
      <c r="I322" s="14">
        <v>106</v>
      </c>
      <c r="J322" s="15">
        <f>I322/E322</f>
        <v>14.228187919463087</v>
      </c>
      <c r="K322" s="14" t="s">
        <v>462</v>
      </c>
      <c r="L322" s="14" t="s">
        <v>463</v>
      </c>
      <c r="M322" s="38">
        <v>23</v>
      </c>
      <c r="N322" s="14" t="str">
        <f>IF(M322="","",IF(M322&gt;=60,"Kumuh Berat",IF(AND(M322&lt;=59,M322&gt;=38),"Kumuh Sedang",IF(AND(M322&lt;=37,M322&gt;=16),"Kumuh Ringan","Tidak Kumuh"))))</f>
        <v>Kumuh Ringan</v>
      </c>
      <c r="O322" s="10">
        <v>5</v>
      </c>
      <c r="P322" s="14" t="str">
        <f t="shared" ref="P322:P323" si="72">IF(O322="","",IF(O322&gt;=11,"Tinggi",IF(AND(O322&lt;=10,O322&gt;=6),"Sedang",IF(AND(O322&lt;=5,O322&gt;=1),"Rendah","Rendah"))))</f>
        <v>Rendah</v>
      </c>
      <c r="Q322" s="18" t="s">
        <v>26</v>
      </c>
      <c r="R322" s="14"/>
    </row>
    <row r="323" spans="2:18" s="31" customFormat="1" ht="11.4" customHeight="1">
      <c r="B323" s="10">
        <v>27</v>
      </c>
      <c r="C323" s="38" t="s">
        <v>459</v>
      </c>
      <c r="D323" s="14">
        <v>4.04</v>
      </c>
      <c r="E323" s="14">
        <v>4.05</v>
      </c>
      <c r="F323" s="38" t="s">
        <v>423</v>
      </c>
      <c r="G323" s="38" t="s">
        <v>460</v>
      </c>
      <c r="H323" s="38" t="s">
        <v>461</v>
      </c>
      <c r="I323" s="14">
        <v>111</v>
      </c>
      <c r="J323" s="15">
        <f>I323/E323</f>
        <v>27.407407407407408</v>
      </c>
      <c r="K323" s="14" t="s">
        <v>464</v>
      </c>
      <c r="L323" s="14" t="s">
        <v>465</v>
      </c>
      <c r="M323" s="38">
        <v>24</v>
      </c>
      <c r="N323" s="14" t="str">
        <f>IF(M323="","",IF(M323&gt;=60,"Kumuh Berat",IF(AND(M323&lt;=59,M323&gt;=38),"Kumuh Sedang",IF(AND(M323&lt;=37,M323&gt;=16),"Kumuh Ringan","Tidak Kumuh"))))</f>
        <v>Kumuh Ringan</v>
      </c>
      <c r="O323" s="10">
        <v>5</v>
      </c>
      <c r="P323" s="14" t="str">
        <f t="shared" si="72"/>
        <v>Rendah</v>
      </c>
      <c r="Q323" s="18" t="s">
        <v>26</v>
      </c>
      <c r="R323" s="14"/>
    </row>
    <row r="324" spans="2:18" s="31" customFormat="1" ht="11.4" customHeight="1">
      <c r="B324" s="19"/>
      <c r="C324" s="55" t="s">
        <v>466</v>
      </c>
      <c r="D324" s="23">
        <f>SUM(D322:D323)</f>
        <v>11.75</v>
      </c>
      <c r="E324" s="23">
        <f>SUM(E322:E323)</f>
        <v>11.5</v>
      </c>
      <c r="F324" s="55"/>
      <c r="G324" s="55"/>
      <c r="H324" s="55"/>
      <c r="I324" s="23"/>
      <c r="J324" s="23"/>
      <c r="K324" s="23"/>
      <c r="L324" s="23"/>
      <c r="M324" s="55"/>
      <c r="N324" s="23"/>
      <c r="O324" s="19"/>
      <c r="P324" s="23"/>
      <c r="Q324" s="27"/>
      <c r="R324" s="23" t="str">
        <f>IF(D324="","",IF(D324&gt;=15,"Pusat",IF(AND(D324&lt;=14.99,D324&gt;=10),"Provinsi",IF(AND(D324&lt;=9.99,D324&gt;=0),"Kota","Kota"))))</f>
        <v>Provinsi</v>
      </c>
    </row>
    <row r="325" spans="2:18" s="31" customFormat="1" ht="11.4" customHeight="1">
      <c r="B325" s="10">
        <v>28</v>
      </c>
      <c r="C325" s="38" t="s">
        <v>467</v>
      </c>
      <c r="D325" s="14">
        <v>4.84</v>
      </c>
      <c r="E325" s="14">
        <v>4.8499999999999996</v>
      </c>
      <c r="F325" s="38" t="s">
        <v>439</v>
      </c>
      <c r="G325" s="38" t="s">
        <v>460</v>
      </c>
      <c r="H325" s="38" t="s">
        <v>461</v>
      </c>
      <c r="I325" s="14">
        <v>117</v>
      </c>
      <c r="J325" s="15">
        <f>I325/E325</f>
        <v>24.123711340206189</v>
      </c>
      <c r="K325" s="14" t="s">
        <v>468</v>
      </c>
      <c r="L325" s="14" t="s">
        <v>469</v>
      </c>
      <c r="M325" s="38">
        <v>25</v>
      </c>
      <c r="N325" s="14" t="str">
        <f>IF(M325="","",IF(M325&gt;=60,"Kumuh Berat",IF(AND(M325&lt;=59,M325&gt;=38),"Kumuh Sedang",IF(AND(M325&lt;=37,M325&gt;=16),"Kumuh Ringan","Tidak Kumuh"))))</f>
        <v>Kumuh Ringan</v>
      </c>
      <c r="O325" s="10">
        <v>5</v>
      </c>
      <c r="P325" s="14" t="str">
        <f t="shared" ref="P325:P328" si="73">IF(O325="","",IF(O325&gt;=11,"Tinggi",IF(AND(O325&lt;=10,O325&gt;=6),"Sedang",IF(AND(O325&lt;=5,O325&gt;=1),"Rendah","Rendah"))))</f>
        <v>Rendah</v>
      </c>
      <c r="Q325" s="18" t="s">
        <v>26</v>
      </c>
      <c r="R325" s="14"/>
    </row>
    <row r="326" spans="2:18" s="31" customFormat="1" ht="11.4" customHeight="1">
      <c r="B326" s="10">
        <v>29</v>
      </c>
      <c r="C326" s="38" t="s">
        <v>467</v>
      </c>
      <c r="D326" s="14">
        <v>2.38</v>
      </c>
      <c r="E326" s="14">
        <v>1.85</v>
      </c>
      <c r="F326" s="38" t="s">
        <v>470</v>
      </c>
      <c r="G326" s="38" t="s">
        <v>460</v>
      </c>
      <c r="H326" s="38" t="s">
        <v>461</v>
      </c>
      <c r="I326" s="14">
        <v>189</v>
      </c>
      <c r="J326" s="15">
        <f>I326/E326</f>
        <v>102.16216216216216</v>
      </c>
      <c r="K326" s="14" t="s">
        <v>471</v>
      </c>
      <c r="L326" s="14" t="s">
        <v>472</v>
      </c>
      <c r="M326" s="38">
        <v>19</v>
      </c>
      <c r="N326" s="14" t="str">
        <f>IF(M326="","",IF(M326&gt;=60,"Kumuh Berat",IF(AND(M326&lt;=59,M326&gt;=38),"Kumuh Sedang",IF(AND(M326&lt;=37,M326&gt;=16),"Kumuh Ringan","Tidak Kumuh"))))</f>
        <v>Kumuh Ringan</v>
      </c>
      <c r="O326" s="10">
        <v>5</v>
      </c>
      <c r="P326" s="14" t="str">
        <f t="shared" si="73"/>
        <v>Rendah</v>
      </c>
      <c r="Q326" s="18" t="s">
        <v>26</v>
      </c>
      <c r="R326" s="14"/>
    </row>
    <row r="327" spans="2:18" s="31" customFormat="1" ht="11.4" customHeight="1">
      <c r="B327" s="10">
        <v>30</v>
      </c>
      <c r="C327" s="38" t="s">
        <v>467</v>
      </c>
      <c r="D327" s="14">
        <v>3.4</v>
      </c>
      <c r="E327" s="14">
        <v>3.27</v>
      </c>
      <c r="F327" s="38" t="s">
        <v>411</v>
      </c>
      <c r="G327" s="38" t="s">
        <v>460</v>
      </c>
      <c r="H327" s="38" t="s">
        <v>461</v>
      </c>
      <c r="I327" s="14">
        <v>236</v>
      </c>
      <c r="J327" s="15">
        <f>I327/E327</f>
        <v>72.171253822629964</v>
      </c>
      <c r="K327" s="14" t="s">
        <v>473</v>
      </c>
      <c r="L327" s="14" t="s">
        <v>474</v>
      </c>
      <c r="M327" s="38">
        <v>22</v>
      </c>
      <c r="N327" s="14" t="str">
        <f>IF(M327="","",IF(M327&gt;=60,"Kumuh Berat",IF(AND(M327&lt;=59,M327&gt;=38),"Kumuh Sedang",IF(AND(M327&lt;=37,M327&gt;=16),"Kumuh Ringan","Tidak Kumuh"))))</f>
        <v>Kumuh Ringan</v>
      </c>
      <c r="O327" s="10">
        <v>5</v>
      </c>
      <c r="P327" s="14" t="str">
        <f t="shared" si="73"/>
        <v>Rendah</v>
      </c>
      <c r="Q327" s="18" t="s">
        <v>26</v>
      </c>
      <c r="R327" s="14"/>
    </row>
    <row r="328" spans="2:18" s="31" customFormat="1" ht="11.4" customHeight="1">
      <c r="B328" s="10">
        <v>31</v>
      </c>
      <c r="C328" s="38" t="s">
        <v>467</v>
      </c>
      <c r="D328" s="14">
        <v>6.82</v>
      </c>
      <c r="E328" s="14">
        <v>5.93</v>
      </c>
      <c r="F328" s="38" t="s">
        <v>475</v>
      </c>
      <c r="G328" s="38" t="s">
        <v>460</v>
      </c>
      <c r="H328" s="38" t="s">
        <v>461</v>
      </c>
      <c r="I328" s="14">
        <v>326</v>
      </c>
      <c r="J328" s="15">
        <f>I328/E328</f>
        <v>54.974704890387862</v>
      </c>
      <c r="K328" s="14" t="s">
        <v>476</v>
      </c>
      <c r="L328" s="14" t="s">
        <v>477</v>
      </c>
      <c r="M328" s="38">
        <v>30</v>
      </c>
      <c r="N328" s="14" t="str">
        <f>IF(M328="","",IF(M328&gt;=60,"Kumuh Berat",IF(AND(M328&lt;=59,M328&gt;=38),"Kumuh Sedang",IF(AND(M328&lt;=37,M328&gt;=16),"Kumuh Ringan","Tidak Kumuh"))))</f>
        <v>Kumuh Ringan</v>
      </c>
      <c r="O328" s="10">
        <v>5</v>
      </c>
      <c r="P328" s="14" t="str">
        <f t="shared" si="73"/>
        <v>Rendah</v>
      </c>
      <c r="Q328" s="18" t="s">
        <v>26</v>
      </c>
      <c r="R328" s="14"/>
    </row>
    <row r="329" spans="2:18" s="31" customFormat="1" ht="11.4" customHeight="1">
      <c r="B329" s="19"/>
      <c r="C329" s="55" t="s">
        <v>478</v>
      </c>
      <c r="D329" s="23">
        <f>SUM(D325:D328)</f>
        <v>17.439999999999998</v>
      </c>
      <c r="E329" s="23">
        <f>SUM(E325:E328)</f>
        <v>15.899999999999999</v>
      </c>
      <c r="F329" s="55"/>
      <c r="G329" s="55"/>
      <c r="H329" s="55"/>
      <c r="I329" s="23"/>
      <c r="J329" s="23"/>
      <c r="K329" s="23"/>
      <c r="L329" s="23"/>
      <c r="M329" s="55"/>
      <c r="N329" s="23"/>
      <c r="O329" s="19"/>
      <c r="P329" s="23"/>
      <c r="Q329" s="27"/>
      <c r="R329" s="23" t="str">
        <f>IF(D329="","",IF(D329&gt;=15,"Pusat",IF(AND(D329&lt;=14.99,D329&gt;=10),"Provinsi",IF(AND(D329&lt;=9.99,D329&gt;=0),"Kota","Kota"))))</f>
        <v>Pusat</v>
      </c>
    </row>
    <row r="330" spans="2:18" s="31" customFormat="1" ht="11.4" customHeight="1">
      <c r="B330" s="10">
        <v>32</v>
      </c>
      <c r="C330" s="38" t="s">
        <v>479</v>
      </c>
      <c r="D330" s="14">
        <v>4.5199999999999996</v>
      </c>
      <c r="E330" s="14">
        <v>3.27</v>
      </c>
      <c r="F330" s="38" t="s">
        <v>480</v>
      </c>
      <c r="G330" s="38" t="s">
        <v>460</v>
      </c>
      <c r="H330" s="38" t="s">
        <v>461</v>
      </c>
      <c r="I330" s="14">
        <v>210</v>
      </c>
      <c r="J330" s="15">
        <f>I330/E330</f>
        <v>64.220183486238525</v>
      </c>
      <c r="K330" s="14" t="s">
        <v>481</v>
      </c>
      <c r="L330" s="14" t="s">
        <v>482</v>
      </c>
      <c r="M330" s="38">
        <v>23</v>
      </c>
      <c r="N330" s="14" t="str">
        <f>IF(M330="","",IF(M330&gt;=60,"Kumuh Berat",IF(AND(M330&lt;=59,M330&gt;=38),"Kumuh Sedang",IF(AND(M330&lt;=37,M330&gt;=16),"Kumuh Ringan","Tidak Kumuh"))))</f>
        <v>Kumuh Ringan</v>
      </c>
      <c r="O330" s="10">
        <v>5</v>
      </c>
      <c r="P330" s="14" t="str">
        <f t="shared" ref="P330:P332" si="74">IF(O330="","",IF(O330&gt;=11,"Tinggi",IF(AND(O330&lt;=10,O330&gt;=6),"Sedang",IF(AND(O330&lt;=5,O330&gt;=1),"Rendah","Rendah"))))</f>
        <v>Rendah</v>
      </c>
      <c r="Q330" s="18" t="s">
        <v>26</v>
      </c>
      <c r="R330" s="14"/>
    </row>
    <row r="331" spans="2:18" s="31" customFormat="1" ht="11.4" customHeight="1">
      <c r="B331" s="10">
        <v>33</v>
      </c>
      <c r="C331" s="38" t="s">
        <v>479</v>
      </c>
      <c r="D331" s="14">
        <v>2.21</v>
      </c>
      <c r="E331" s="14">
        <v>2.21</v>
      </c>
      <c r="F331" s="38" t="s">
        <v>483</v>
      </c>
      <c r="G331" s="38" t="s">
        <v>460</v>
      </c>
      <c r="H331" s="38" t="s">
        <v>461</v>
      </c>
      <c r="I331" s="14">
        <v>189</v>
      </c>
      <c r="J331" s="15">
        <f>I331/E331</f>
        <v>85.520361990950221</v>
      </c>
      <c r="K331" s="14" t="s">
        <v>484</v>
      </c>
      <c r="L331" s="14" t="s">
        <v>485</v>
      </c>
      <c r="M331" s="38">
        <v>20</v>
      </c>
      <c r="N331" s="14" t="str">
        <f>IF(M331="","",IF(M331&gt;=60,"Kumuh Berat",IF(AND(M331&lt;=59,M331&gt;=38),"Kumuh Sedang",IF(AND(M331&lt;=37,M331&gt;=16),"Kumuh Ringan","Tidak Kumuh"))))</f>
        <v>Kumuh Ringan</v>
      </c>
      <c r="O331" s="10">
        <v>5</v>
      </c>
      <c r="P331" s="14" t="str">
        <f t="shared" si="74"/>
        <v>Rendah</v>
      </c>
      <c r="Q331" s="18" t="s">
        <v>26</v>
      </c>
      <c r="R331" s="14"/>
    </row>
    <row r="332" spans="2:18" s="31" customFormat="1" ht="11.4" customHeight="1">
      <c r="B332" s="10">
        <v>34</v>
      </c>
      <c r="C332" s="38" t="s">
        <v>479</v>
      </c>
      <c r="D332" s="14">
        <v>4.6900000000000004</v>
      </c>
      <c r="E332" s="14">
        <v>4.62</v>
      </c>
      <c r="F332" s="38" t="s">
        <v>486</v>
      </c>
      <c r="G332" s="38" t="s">
        <v>460</v>
      </c>
      <c r="H332" s="38" t="s">
        <v>461</v>
      </c>
      <c r="I332" s="14">
        <v>176</v>
      </c>
      <c r="J332" s="15">
        <f>I332/E332</f>
        <v>38.095238095238095</v>
      </c>
      <c r="K332" s="14" t="s">
        <v>487</v>
      </c>
      <c r="L332" s="14" t="s">
        <v>488</v>
      </c>
      <c r="M332" s="38">
        <v>27</v>
      </c>
      <c r="N332" s="14" t="str">
        <f>IF(M332="","",IF(M332&gt;=60,"Kumuh Berat",IF(AND(M332&lt;=59,M332&gt;=38),"Kumuh Sedang",IF(AND(M332&lt;=37,M332&gt;=16),"Kumuh Ringan","Tidak Kumuh"))))</f>
        <v>Kumuh Ringan</v>
      </c>
      <c r="O332" s="10">
        <v>5</v>
      </c>
      <c r="P332" s="14" t="str">
        <f t="shared" si="74"/>
        <v>Rendah</v>
      </c>
      <c r="Q332" s="18" t="s">
        <v>26</v>
      </c>
      <c r="R332" s="14"/>
    </row>
    <row r="333" spans="2:18" s="31" customFormat="1" ht="11.4" customHeight="1">
      <c r="B333" s="19"/>
      <c r="C333" s="55" t="s">
        <v>489</v>
      </c>
      <c r="D333" s="23">
        <f>SUM(D330:D332)</f>
        <v>11.42</v>
      </c>
      <c r="E333" s="23">
        <f>SUM(E330:E332)</f>
        <v>10.100000000000001</v>
      </c>
      <c r="F333" s="55"/>
      <c r="G333" s="55"/>
      <c r="H333" s="55"/>
      <c r="I333" s="23"/>
      <c r="J333" s="23"/>
      <c r="K333" s="23"/>
      <c r="L333" s="23"/>
      <c r="M333" s="55"/>
      <c r="N333" s="23"/>
      <c r="O333" s="19"/>
      <c r="P333" s="23"/>
      <c r="Q333" s="27"/>
      <c r="R333" s="23" t="str">
        <f>IF(D333="","",IF(D333&gt;=15,"Pusat",IF(AND(D333&lt;=14.99,D333&gt;=10),"Provinsi",IF(AND(D333&lt;=9.99,D333&gt;=0),"Kota","Kota"))))</f>
        <v>Provinsi</v>
      </c>
    </row>
    <row r="334" spans="2:18" s="31" customFormat="1" ht="11.4" customHeight="1">
      <c r="B334" s="10">
        <v>35</v>
      </c>
      <c r="C334" s="38" t="s">
        <v>490</v>
      </c>
      <c r="D334" s="14">
        <v>1.99</v>
      </c>
      <c r="E334" s="14">
        <v>2</v>
      </c>
      <c r="F334" s="38" t="s">
        <v>380</v>
      </c>
      <c r="G334" s="38" t="s">
        <v>460</v>
      </c>
      <c r="H334" s="38" t="s">
        <v>461</v>
      </c>
      <c r="I334" s="14">
        <v>142</v>
      </c>
      <c r="J334" s="15">
        <f>I334/E334</f>
        <v>71</v>
      </c>
      <c r="K334" s="14" t="s">
        <v>491</v>
      </c>
      <c r="L334" s="14" t="s">
        <v>492</v>
      </c>
      <c r="M334" s="38">
        <v>27</v>
      </c>
      <c r="N334" s="14" t="str">
        <f>IF(M334="","",IF(M334&gt;=60,"Kumuh Berat",IF(AND(M334&lt;=59,M334&gt;=38),"Kumuh Sedang",IF(AND(M334&lt;=37,M334&gt;=16),"Kumuh Ringan","Tidak Kumuh"))))</f>
        <v>Kumuh Ringan</v>
      </c>
      <c r="O334" s="10">
        <v>5</v>
      </c>
      <c r="P334" s="14" t="str">
        <f t="shared" ref="P334:P336" si="75">IF(O334="","",IF(O334&gt;=11,"Tinggi",IF(AND(O334&lt;=10,O334&gt;=6),"Sedang",IF(AND(O334&lt;=5,O334&gt;=1),"Rendah","Rendah"))))</f>
        <v>Rendah</v>
      </c>
      <c r="Q334" s="18" t="s">
        <v>26</v>
      </c>
      <c r="R334" s="14"/>
    </row>
    <row r="335" spans="2:18" s="31" customFormat="1" ht="11.4" customHeight="1">
      <c r="B335" s="10">
        <v>36</v>
      </c>
      <c r="C335" s="38" t="s">
        <v>490</v>
      </c>
      <c r="D335" s="14">
        <v>4.87</v>
      </c>
      <c r="E335" s="14">
        <v>4.87</v>
      </c>
      <c r="F335" s="38" t="s">
        <v>493</v>
      </c>
      <c r="G335" s="38" t="s">
        <v>460</v>
      </c>
      <c r="H335" s="38" t="s">
        <v>461</v>
      </c>
      <c r="I335" s="14">
        <v>141</v>
      </c>
      <c r="J335" s="15">
        <f>I335/E335</f>
        <v>28.95277207392197</v>
      </c>
      <c r="K335" s="14" t="s">
        <v>494</v>
      </c>
      <c r="L335" s="14" t="s">
        <v>495</v>
      </c>
      <c r="M335" s="38">
        <v>27</v>
      </c>
      <c r="N335" s="14" t="str">
        <f>IF(M335="","",IF(M335&gt;=60,"Kumuh Berat",IF(AND(M335&lt;=59,M335&gt;=38),"Kumuh Sedang",IF(AND(M335&lt;=37,M335&gt;=16),"Kumuh Ringan","Tidak Kumuh"))))</f>
        <v>Kumuh Ringan</v>
      </c>
      <c r="O335" s="10">
        <v>5</v>
      </c>
      <c r="P335" s="14" t="str">
        <f t="shared" si="75"/>
        <v>Rendah</v>
      </c>
      <c r="Q335" s="18" t="s">
        <v>26</v>
      </c>
      <c r="R335" s="14"/>
    </row>
    <row r="336" spans="2:18" s="31" customFormat="1" ht="11.4" customHeight="1">
      <c r="B336" s="10">
        <v>37</v>
      </c>
      <c r="C336" s="38" t="s">
        <v>490</v>
      </c>
      <c r="D336" s="14">
        <v>3.42</v>
      </c>
      <c r="E336" s="14">
        <v>3.42</v>
      </c>
      <c r="F336" s="38" t="s">
        <v>496</v>
      </c>
      <c r="G336" s="38" t="s">
        <v>460</v>
      </c>
      <c r="H336" s="38" t="s">
        <v>461</v>
      </c>
      <c r="I336" s="14">
        <v>140</v>
      </c>
      <c r="J336" s="15">
        <f>I336/E336</f>
        <v>40.935672514619881</v>
      </c>
      <c r="K336" s="14" t="s">
        <v>497</v>
      </c>
      <c r="L336" s="14" t="s">
        <v>498</v>
      </c>
      <c r="M336" s="38">
        <v>20</v>
      </c>
      <c r="N336" s="14" t="str">
        <f>IF(M336="","",IF(M336&gt;=60,"Kumuh Berat",IF(AND(M336&lt;=59,M336&gt;=38),"Kumuh Sedang",IF(AND(M336&lt;=37,M336&gt;=16),"Kumuh Ringan","Tidak Kumuh"))))</f>
        <v>Kumuh Ringan</v>
      </c>
      <c r="O336" s="10">
        <v>5</v>
      </c>
      <c r="P336" s="14" t="str">
        <f t="shared" si="75"/>
        <v>Rendah</v>
      </c>
      <c r="Q336" s="18" t="s">
        <v>26</v>
      </c>
      <c r="R336" s="14"/>
    </row>
    <row r="337" spans="2:18" s="31" customFormat="1" ht="11.4" customHeight="1">
      <c r="B337" s="19"/>
      <c r="C337" s="55" t="s">
        <v>499</v>
      </c>
      <c r="D337" s="23">
        <f>SUM(D334:D336)</f>
        <v>10.280000000000001</v>
      </c>
      <c r="E337" s="23">
        <f>SUM(E334:E336)</f>
        <v>10.29</v>
      </c>
      <c r="F337" s="55"/>
      <c r="G337" s="55"/>
      <c r="H337" s="55"/>
      <c r="I337" s="23"/>
      <c r="J337" s="23"/>
      <c r="K337" s="23"/>
      <c r="L337" s="23"/>
      <c r="M337" s="55"/>
      <c r="N337" s="23"/>
      <c r="O337" s="19"/>
      <c r="P337" s="23"/>
      <c r="Q337" s="27"/>
      <c r="R337" s="23" t="str">
        <f>IF(D337="","",IF(D337&gt;=15,"Pusat",IF(AND(D337&lt;=14.99,D337&gt;=10),"Provinsi",IF(AND(D337&lt;=9.99,D337&gt;=0),"Kota","Kota"))))</f>
        <v>Provinsi</v>
      </c>
    </row>
    <row r="338" spans="2:18" s="31" customFormat="1" ht="11.4" customHeight="1">
      <c r="B338" s="10">
        <v>38</v>
      </c>
      <c r="C338" s="38" t="s">
        <v>500</v>
      </c>
      <c r="D338" s="14">
        <v>4.9000000000000004</v>
      </c>
      <c r="E338" s="14">
        <v>4.9000000000000004</v>
      </c>
      <c r="F338" s="38" t="s">
        <v>385</v>
      </c>
      <c r="G338" s="38" t="s">
        <v>460</v>
      </c>
      <c r="H338" s="38" t="s">
        <v>461</v>
      </c>
      <c r="I338" s="14">
        <v>165</v>
      </c>
      <c r="J338" s="15">
        <f>I338/E338</f>
        <v>33.673469387755098</v>
      </c>
      <c r="K338" s="14" t="s">
        <v>501</v>
      </c>
      <c r="L338" s="14" t="s">
        <v>502</v>
      </c>
      <c r="M338" s="38">
        <v>25</v>
      </c>
      <c r="N338" s="14" t="str">
        <f>IF(M338="","",IF(M338&gt;=60,"Kumuh Berat",IF(AND(M338&lt;=59,M338&gt;=38),"Kumuh Sedang",IF(AND(M338&lt;=37,M338&gt;=16),"Kumuh Ringan","Tidak Kumuh"))))</f>
        <v>Kumuh Ringan</v>
      </c>
      <c r="O338" s="10">
        <v>5</v>
      </c>
      <c r="P338" s="14" t="str">
        <f t="shared" ref="P338:P339" si="76">IF(O338="","",IF(O338&gt;=11,"Tinggi",IF(AND(O338&lt;=10,O338&gt;=6),"Sedang",IF(AND(O338&lt;=5,O338&gt;=1),"Rendah","Rendah"))))</f>
        <v>Rendah</v>
      </c>
      <c r="Q338" s="18" t="s">
        <v>26</v>
      </c>
      <c r="R338" s="14"/>
    </row>
    <row r="339" spans="2:18" s="31" customFormat="1" ht="11.4" customHeight="1">
      <c r="B339" s="10">
        <v>39</v>
      </c>
      <c r="C339" s="38" t="s">
        <v>500</v>
      </c>
      <c r="D339" s="14">
        <v>3.03</v>
      </c>
      <c r="E339" s="14">
        <v>2.75</v>
      </c>
      <c r="F339" s="38" t="s">
        <v>388</v>
      </c>
      <c r="G339" s="38" t="s">
        <v>460</v>
      </c>
      <c r="H339" s="38" t="s">
        <v>461</v>
      </c>
      <c r="I339" s="14">
        <v>170</v>
      </c>
      <c r="J339" s="15">
        <f>I339/E339</f>
        <v>61.81818181818182</v>
      </c>
      <c r="K339" s="14" t="s">
        <v>503</v>
      </c>
      <c r="L339" s="14" t="s">
        <v>504</v>
      </c>
      <c r="M339" s="38">
        <v>28</v>
      </c>
      <c r="N339" s="14" t="str">
        <f>IF(M339="","",IF(M339&gt;=60,"Kumuh Berat",IF(AND(M339&lt;=59,M339&gt;=38),"Kumuh Sedang",IF(AND(M339&lt;=37,M339&gt;=16),"Kumuh Ringan","Tidak Kumuh"))))</f>
        <v>Kumuh Ringan</v>
      </c>
      <c r="O339" s="10">
        <v>5</v>
      </c>
      <c r="P339" s="14" t="str">
        <f t="shared" si="76"/>
        <v>Rendah</v>
      </c>
      <c r="Q339" s="18" t="s">
        <v>26</v>
      </c>
      <c r="R339" s="14"/>
    </row>
    <row r="340" spans="2:18" s="31" customFormat="1" ht="11.4" customHeight="1">
      <c r="B340" s="19"/>
      <c r="C340" s="55" t="s">
        <v>505</v>
      </c>
      <c r="D340" s="23">
        <f>SUM(D338:D339)</f>
        <v>7.93</v>
      </c>
      <c r="E340" s="23">
        <f>SUM(E338:E339)</f>
        <v>7.65</v>
      </c>
      <c r="F340" s="55"/>
      <c r="G340" s="55"/>
      <c r="H340" s="55"/>
      <c r="I340" s="23"/>
      <c r="J340" s="23"/>
      <c r="K340" s="23"/>
      <c r="L340" s="23"/>
      <c r="M340" s="55"/>
      <c r="N340" s="23"/>
      <c r="O340" s="19"/>
      <c r="P340" s="23"/>
      <c r="Q340" s="27"/>
      <c r="R340" s="23" t="str">
        <f>IF(D340="","",IF(D340&gt;=15,"Pusat",IF(AND(D340&lt;=14.99,D340&gt;=10),"Provinsi",IF(AND(D340&lt;=9.99,D340&gt;=0),"Kota","Kota"))))</f>
        <v>Kota</v>
      </c>
    </row>
    <row r="341" spans="2:18" s="31" customFormat="1" ht="11.4" customHeight="1">
      <c r="B341" s="10">
        <v>40</v>
      </c>
      <c r="C341" s="38" t="s">
        <v>506</v>
      </c>
      <c r="D341" s="14">
        <v>2.74</v>
      </c>
      <c r="E341" s="14">
        <v>2.56</v>
      </c>
      <c r="F341" s="38" t="s">
        <v>507</v>
      </c>
      <c r="G341" s="38" t="s">
        <v>460</v>
      </c>
      <c r="H341" s="38" t="s">
        <v>461</v>
      </c>
      <c r="I341" s="14">
        <v>129</v>
      </c>
      <c r="J341" s="15">
        <f>I341/E341</f>
        <v>50.390625</v>
      </c>
      <c r="K341" s="14" t="s">
        <v>508</v>
      </c>
      <c r="L341" s="14" t="s">
        <v>509</v>
      </c>
      <c r="M341" s="38">
        <v>21</v>
      </c>
      <c r="N341" s="14" t="str">
        <f>IF(M341="","",IF(M341&gt;=60,"Kumuh Berat",IF(AND(M341&lt;=59,M341&gt;=38),"Kumuh Sedang",IF(AND(M341&lt;=37,M341&gt;=16),"Kumuh Ringan","Tidak Kumuh"))))</f>
        <v>Kumuh Ringan</v>
      </c>
      <c r="O341" s="10">
        <v>5</v>
      </c>
      <c r="P341" s="14" t="str">
        <f t="shared" ref="P341:P342" si="77">IF(O341="","",IF(O341&gt;=11,"Tinggi",IF(AND(O341&lt;=10,O341&gt;=6),"Sedang",IF(AND(O341&lt;=5,O341&gt;=1),"Rendah","Rendah"))))</f>
        <v>Rendah</v>
      </c>
      <c r="Q341" s="18" t="s">
        <v>26</v>
      </c>
      <c r="R341" s="14"/>
    </row>
    <row r="342" spans="2:18" s="31" customFormat="1" ht="11.4" customHeight="1">
      <c r="B342" s="10">
        <v>41</v>
      </c>
      <c r="C342" s="38" t="s">
        <v>506</v>
      </c>
      <c r="D342" s="14">
        <v>0.57999999999999996</v>
      </c>
      <c r="E342" s="14">
        <v>0.52</v>
      </c>
      <c r="F342" s="38" t="s">
        <v>510</v>
      </c>
      <c r="G342" s="38" t="s">
        <v>460</v>
      </c>
      <c r="H342" s="38" t="s">
        <v>461</v>
      </c>
      <c r="I342" s="14">
        <v>116</v>
      </c>
      <c r="J342" s="15">
        <f>I342/E342</f>
        <v>223.07692307692307</v>
      </c>
      <c r="K342" s="14" t="s">
        <v>511</v>
      </c>
      <c r="L342" s="14" t="s">
        <v>512</v>
      </c>
      <c r="M342" s="38">
        <v>24</v>
      </c>
      <c r="N342" s="14" t="str">
        <f>IF(M342="","",IF(M342&gt;=60,"Kumuh Berat",IF(AND(M342&lt;=59,M342&gt;=38),"Kumuh Sedang",IF(AND(M342&lt;=37,M342&gt;=16),"Kumuh Ringan","Tidak Kumuh"))))</f>
        <v>Kumuh Ringan</v>
      </c>
      <c r="O342" s="10">
        <v>5</v>
      </c>
      <c r="P342" s="14" t="str">
        <f t="shared" si="77"/>
        <v>Rendah</v>
      </c>
      <c r="Q342" s="18" t="s">
        <v>26</v>
      </c>
      <c r="R342" s="14"/>
    </row>
    <row r="343" spans="2:18" s="31" customFormat="1" ht="11.4" customHeight="1">
      <c r="B343" s="19"/>
      <c r="C343" s="55" t="s">
        <v>513</v>
      </c>
      <c r="D343" s="23">
        <f>SUM(D341:D342)</f>
        <v>3.3200000000000003</v>
      </c>
      <c r="E343" s="23">
        <f>SUM(E341:E342)</f>
        <v>3.08</v>
      </c>
      <c r="F343" s="55"/>
      <c r="G343" s="55"/>
      <c r="H343" s="55"/>
      <c r="I343" s="23"/>
      <c r="J343" s="23"/>
      <c r="K343" s="23"/>
      <c r="L343" s="23"/>
      <c r="M343" s="55"/>
      <c r="N343" s="23"/>
      <c r="O343" s="19"/>
      <c r="P343" s="23"/>
      <c r="Q343" s="27"/>
      <c r="R343" s="23" t="str">
        <f>IF(D343="","",IF(D343&gt;=15,"Pusat",IF(AND(D343&lt;=14.99,D343&gt;=10),"Provinsi",IF(AND(D343&lt;=9.99,D343&gt;=0),"Kota","Kota"))))</f>
        <v>Kota</v>
      </c>
    </row>
    <row r="344" spans="2:18" s="31" customFormat="1" ht="11.4" customHeight="1">
      <c r="B344" s="10">
        <v>42</v>
      </c>
      <c r="C344" s="38" t="s">
        <v>514</v>
      </c>
      <c r="D344" s="14">
        <v>2.83</v>
      </c>
      <c r="E344" s="14">
        <v>2.77</v>
      </c>
      <c r="F344" s="38" t="s">
        <v>515</v>
      </c>
      <c r="G344" s="38" t="s">
        <v>516</v>
      </c>
      <c r="H344" s="38" t="s">
        <v>517</v>
      </c>
      <c r="I344" s="14">
        <v>160</v>
      </c>
      <c r="J344" s="15">
        <f>I344/E344</f>
        <v>57.761732851985556</v>
      </c>
      <c r="K344" s="14" t="s">
        <v>518</v>
      </c>
      <c r="L344" s="14" t="s">
        <v>519</v>
      </c>
      <c r="M344" s="38">
        <v>27</v>
      </c>
      <c r="N344" s="14" t="str">
        <f>IF(M344="","",IF(M344&gt;=60,"Kumuh Berat",IF(AND(M344&lt;=59,M344&gt;=38),"Kumuh Sedang",IF(AND(M344&lt;=37,M344&gt;=16),"Kumuh Ringan","Tidak Kumuh"))))</f>
        <v>Kumuh Ringan</v>
      </c>
      <c r="O344" s="10">
        <v>6</v>
      </c>
      <c r="P344" s="14" t="str">
        <f t="shared" ref="P344:P346" si="78">IF(O344="","",IF(O344&gt;=11,"Tinggi",IF(AND(O344&lt;=10,O344&gt;=6),"Sedang",IF(AND(O344&lt;=5,O344&gt;=1),"Rendah","Rendah"))))</f>
        <v>Sedang</v>
      </c>
      <c r="Q344" s="18" t="s">
        <v>85</v>
      </c>
      <c r="R344" s="14"/>
    </row>
    <row r="345" spans="2:18" s="31" customFormat="1" ht="11.4" customHeight="1">
      <c r="B345" s="10">
        <v>43</v>
      </c>
      <c r="C345" s="38" t="s">
        <v>514</v>
      </c>
      <c r="D345" s="14">
        <v>1.82</v>
      </c>
      <c r="E345" s="14">
        <v>1.83</v>
      </c>
      <c r="F345" s="38" t="s">
        <v>520</v>
      </c>
      <c r="G345" s="38" t="s">
        <v>516</v>
      </c>
      <c r="H345" s="38" t="s">
        <v>517</v>
      </c>
      <c r="I345" s="14">
        <v>116</v>
      </c>
      <c r="J345" s="15">
        <f>I345/E345</f>
        <v>63.387978142076499</v>
      </c>
      <c r="K345" s="14" t="s">
        <v>521</v>
      </c>
      <c r="L345" s="14" t="s">
        <v>522</v>
      </c>
      <c r="M345" s="38">
        <v>34</v>
      </c>
      <c r="N345" s="14" t="str">
        <f>IF(M345="","",IF(M345&gt;=60,"Kumuh Berat",IF(AND(M345&lt;=59,M345&gt;=38),"Kumuh Sedang",IF(AND(M345&lt;=37,M345&gt;=16),"Kumuh Ringan","Tidak Kumuh"))))</f>
        <v>Kumuh Ringan</v>
      </c>
      <c r="O345" s="10">
        <v>6</v>
      </c>
      <c r="P345" s="14" t="str">
        <f t="shared" si="78"/>
        <v>Sedang</v>
      </c>
      <c r="Q345" s="18" t="s">
        <v>85</v>
      </c>
      <c r="R345" s="14"/>
    </row>
    <row r="346" spans="2:18" s="31" customFormat="1" ht="11.4" customHeight="1">
      <c r="B346" s="10">
        <v>44</v>
      </c>
      <c r="C346" s="38" t="s">
        <v>514</v>
      </c>
      <c r="D346" s="14">
        <v>3.5</v>
      </c>
      <c r="E346" s="14">
        <v>3.37</v>
      </c>
      <c r="F346" s="38" t="s">
        <v>523</v>
      </c>
      <c r="G346" s="38" t="s">
        <v>516</v>
      </c>
      <c r="H346" s="38" t="s">
        <v>517</v>
      </c>
      <c r="I346" s="14">
        <v>224</v>
      </c>
      <c r="J346" s="15">
        <f>I346/E346</f>
        <v>66.468842729970319</v>
      </c>
      <c r="K346" s="14" t="s">
        <v>524</v>
      </c>
      <c r="L346" s="14" t="s">
        <v>525</v>
      </c>
      <c r="M346" s="38">
        <v>29</v>
      </c>
      <c r="N346" s="14" t="str">
        <f>IF(M346="","",IF(M346&gt;=60,"Kumuh Berat",IF(AND(M346&lt;=59,M346&gt;=38),"Kumuh Sedang",IF(AND(M346&lt;=37,M346&gt;=16),"Kumuh Ringan","Tidak Kumuh"))))</f>
        <v>Kumuh Ringan</v>
      </c>
      <c r="O346" s="10">
        <v>6</v>
      </c>
      <c r="P346" s="14" t="str">
        <f t="shared" si="78"/>
        <v>Sedang</v>
      </c>
      <c r="Q346" s="18" t="s">
        <v>85</v>
      </c>
      <c r="R346" s="14"/>
    </row>
    <row r="347" spans="2:18" s="31" customFormat="1" ht="11.4" customHeight="1">
      <c r="B347" s="19"/>
      <c r="C347" s="55" t="s">
        <v>526</v>
      </c>
      <c r="D347" s="23">
        <f>SUM(D344:D346)</f>
        <v>8.15</v>
      </c>
      <c r="E347" s="23">
        <f>SUM(E344:E346)</f>
        <v>7.97</v>
      </c>
      <c r="F347" s="55"/>
      <c r="G347" s="55"/>
      <c r="H347" s="55"/>
      <c r="I347" s="23"/>
      <c r="J347" s="23"/>
      <c r="K347" s="23"/>
      <c r="L347" s="23"/>
      <c r="M347" s="55"/>
      <c r="N347" s="23"/>
      <c r="O347" s="19"/>
      <c r="P347" s="23"/>
      <c r="Q347" s="27"/>
      <c r="R347" s="23" t="str">
        <f>IF(D347="","",IF(D347&gt;=15,"Pusat",IF(AND(D347&lt;=14.99,D347&gt;=10),"Provinsi",IF(AND(D347&lt;=9.99,D347&gt;=0),"Kota","Kota"))))</f>
        <v>Kota</v>
      </c>
    </row>
    <row r="348" spans="2:18" s="31" customFormat="1" ht="11.4" customHeight="1">
      <c r="B348" s="10">
        <v>45</v>
      </c>
      <c r="C348" s="38" t="s">
        <v>527</v>
      </c>
      <c r="D348" s="14">
        <v>1.1499999999999999</v>
      </c>
      <c r="E348" s="14">
        <v>1.04</v>
      </c>
      <c r="F348" s="38" t="s">
        <v>528</v>
      </c>
      <c r="G348" s="38" t="s">
        <v>516</v>
      </c>
      <c r="H348" s="38" t="s">
        <v>517</v>
      </c>
      <c r="I348" s="14">
        <v>113</v>
      </c>
      <c r="J348" s="15">
        <f>I348/E348</f>
        <v>108.65384615384615</v>
      </c>
      <c r="K348" s="14" t="s">
        <v>529</v>
      </c>
      <c r="L348" s="14" t="s">
        <v>530</v>
      </c>
      <c r="M348" s="38">
        <v>19</v>
      </c>
      <c r="N348" s="14" t="str">
        <f>IF(M348="","",IF(M348&gt;=60,"Kumuh Berat",IF(AND(M348&lt;=59,M348&gt;=38),"Kumuh Sedang",IF(AND(M348&lt;=37,M348&gt;=16),"Kumuh Ringan","Tidak Kumuh"))))</f>
        <v>Kumuh Ringan</v>
      </c>
      <c r="O348" s="10">
        <v>6</v>
      </c>
      <c r="P348" s="14" t="str">
        <f t="shared" ref="P348:P349" si="79">IF(O348="","",IF(O348&gt;=11,"Tinggi",IF(AND(O348&lt;=10,O348&gt;=6),"Sedang",IF(AND(O348&lt;=5,O348&gt;=1),"Rendah","Rendah"))))</f>
        <v>Sedang</v>
      </c>
      <c r="Q348" s="18" t="s">
        <v>85</v>
      </c>
      <c r="R348" s="14"/>
    </row>
    <row r="349" spans="2:18" s="31" customFormat="1" ht="11.4" customHeight="1">
      <c r="B349" s="10">
        <v>46</v>
      </c>
      <c r="C349" s="38" t="s">
        <v>527</v>
      </c>
      <c r="D349" s="14">
        <v>9.2799999999999994</v>
      </c>
      <c r="E349" s="14">
        <v>9.17</v>
      </c>
      <c r="F349" s="38" t="s">
        <v>531</v>
      </c>
      <c r="G349" s="38" t="s">
        <v>516</v>
      </c>
      <c r="H349" s="38" t="s">
        <v>517</v>
      </c>
      <c r="I349" s="14">
        <v>145</v>
      </c>
      <c r="J349" s="15">
        <f>I349/E349</f>
        <v>15.812431842966195</v>
      </c>
      <c r="K349" s="14" t="s">
        <v>532</v>
      </c>
      <c r="L349" s="14" t="s">
        <v>533</v>
      </c>
      <c r="M349" s="38">
        <v>31</v>
      </c>
      <c r="N349" s="14" t="str">
        <f>IF(M349="","",IF(M349&gt;=60,"Kumuh Berat",IF(AND(M349&lt;=59,M349&gt;=38),"Kumuh Sedang",IF(AND(M349&lt;=37,M349&gt;=16),"Kumuh Ringan","Tidak Kumuh"))))</f>
        <v>Kumuh Ringan</v>
      </c>
      <c r="O349" s="10">
        <v>6</v>
      </c>
      <c r="P349" s="14" t="str">
        <f t="shared" si="79"/>
        <v>Sedang</v>
      </c>
      <c r="Q349" s="18" t="s">
        <v>85</v>
      </c>
      <c r="R349" s="14"/>
    </row>
    <row r="350" spans="2:18" s="31" customFormat="1" ht="11.4" customHeight="1">
      <c r="B350" s="19"/>
      <c r="C350" s="55" t="s">
        <v>534</v>
      </c>
      <c r="D350" s="23">
        <f>SUM(D348:D349)</f>
        <v>10.43</v>
      </c>
      <c r="E350" s="23">
        <f>SUM(E348:E349)</f>
        <v>10.210000000000001</v>
      </c>
      <c r="F350" s="55"/>
      <c r="G350" s="55"/>
      <c r="H350" s="55"/>
      <c r="I350" s="23"/>
      <c r="J350" s="23"/>
      <c r="K350" s="23"/>
      <c r="L350" s="23"/>
      <c r="M350" s="55"/>
      <c r="N350" s="23"/>
      <c r="O350" s="19"/>
      <c r="P350" s="23"/>
      <c r="Q350" s="27"/>
      <c r="R350" s="23" t="str">
        <f>IF(D350="","",IF(D350&gt;=15,"Pusat",IF(AND(D350&lt;=14.99,D350&gt;=10),"Provinsi",IF(AND(D350&lt;=9.99,D350&gt;=0),"Kota","Kota"))))</f>
        <v>Provinsi</v>
      </c>
    </row>
    <row r="351" spans="2:18" s="31" customFormat="1" ht="11.4" customHeight="1">
      <c r="B351" s="10">
        <v>47</v>
      </c>
      <c r="C351" s="38" t="s">
        <v>535</v>
      </c>
      <c r="D351" s="14">
        <v>1.64</v>
      </c>
      <c r="E351" s="14">
        <v>1.63</v>
      </c>
      <c r="F351" s="38" t="s">
        <v>536</v>
      </c>
      <c r="G351" s="38" t="s">
        <v>537</v>
      </c>
      <c r="H351" s="38" t="s">
        <v>517</v>
      </c>
      <c r="I351" s="14">
        <v>139</v>
      </c>
      <c r="J351" s="15">
        <f>I351/E351</f>
        <v>85.276073619631902</v>
      </c>
      <c r="K351" s="14" t="s">
        <v>538</v>
      </c>
      <c r="L351" s="14" t="s">
        <v>539</v>
      </c>
      <c r="M351" s="38">
        <v>36</v>
      </c>
      <c r="N351" s="14" t="str">
        <f>IF(M351="","",IF(M351&gt;=60,"Kumuh Berat",IF(AND(M351&lt;=59,M351&gt;=38),"Kumuh Sedang",IF(AND(M351&lt;=37,M351&gt;=16),"Kumuh Ringan","Tidak Kumuh"))))</f>
        <v>Kumuh Ringan</v>
      </c>
      <c r="O351" s="10">
        <v>5</v>
      </c>
      <c r="P351" s="14" t="str">
        <f t="shared" ref="P351:P354" si="80">IF(O351="","",IF(O351&gt;=11,"Tinggi",IF(AND(O351&lt;=10,O351&gt;=6),"Sedang",IF(AND(O351&lt;=5,O351&gt;=1),"Rendah","Rendah"))))</f>
        <v>Rendah</v>
      </c>
      <c r="Q351" s="18" t="s">
        <v>85</v>
      </c>
      <c r="R351" s="14"/>
    </row>
    <row r="352" spans="2:18" s="31" customFormat="1" ht="11.4" customHeight="1">
      <c r="B352" s="10">
        <v>48</v>
      </c>
      <c r="C352" s="38" t="s">
        <v>535</v>
      </c>
      <c r="D352" s="14">
        <v>1.73</v>
      </c>
      <c r="E352" s="14">
        <v>1.46</v>
      </c>
      <c r="F352" s="38" t="s">
        <v>540</v>
      </c>
      <c r="G352" s="38" t="s">
        <v>537</v>
      </c>
      <c r="H352" s="38" t="s">
        <v>517</v>
      </c>
      <c r="I352" s="14">
        <v>259</v>
      </c>
      <c r="J352" s="15">
        <f>I352/E352</f>
        <v>177.39726027397262</v>
      </c>
      <c r="K352" s="14" t="s">
        <v>541</v>
      </c>
      <c r="L352" s="14" t="s">
        <v>542</v>
      </c>
      <c r="M352" s="38">
        <v>36</v>
      </c>
      <c r="N352" s="14" t="str">
        <f>IF(M352="","",IF(M352&gt;=60,"Kumuh Berat",IF(AND(M352&lt;=59,M352&gt;=38),"Kumuh Sedang",IF(AND(M352&lt;=37,M352&gt;=16),"Kumuh Ringan","Tidak Kumuh"))))</f>
        <v>Kumuh Ringan</v>
      </c>
      <c r="O352" s="10">
        <v>5</v>
      </c>
      <c r="P352" s="14" t="str">
        <f t="shared" si="80"/>
        <v>Rendah</v>
      </c>
      <c r="Q352" s="18" t="s">
        <v>85</v>
      </c>
      <c r="R352" s="14"/>
    </row>
    <row r="353" spans="2:18" s="31" customFormat="1" ht="11.4" customHeight="1">
      <c r="B353" s="10">
        <v>49</v>
      </c>
      <c r="C353" s="38" t="s">
        <v>535</v>
      </c>
      <c r="D353" s="14">
        <v>2.4</v>
      </c>
      <c r="E353" s="14">
        <v>2.3199999999999998</v>
      </c>
      <c r="F353" s="38" t="s">
        <v>397</v>
      </c>
      <c r="G353" s="38" t="s">
        <v>537</v>
      </c>
      <c r="H353" s="38" t="s">
        <v>517</v>
      </c>
      <c r="I353" s="14">
        <v>142</v>
      </c>
      <c r="J353" s="15">
        <f>I353/E353</f>
        <v>61.206896551724142</v>
      </c>
      <c r="K353" s="14" t="s">
        <v>543</v>
      </c>
      <c r="L353" s="14" t="s">
        <v>544</v>
      </c>
      <c r="M353" s="38">
        <v>39</v>
      </c>
      <c r="N353" s="14" t="str">
        <f>IF(M353="","",IF(M353&gt;=60,"Kumuh Berat",IF(AND(M353&lt;=59,M353&gt;=38),"Kumuh Sedang",IF(AND(M353&lt;=37,M353&gt;=16),"Kumuh Ringan","Tidak Kumuh"))))</f>
        <v>Kumuh Sedang</v>
      </c>
      <c r="O353" s="10">
        <v>5</v>
      </c>
      <c r="P353" s="14" t="str">
        <f t="shared" si="80"/>
        <v>Rendah</v>
      </c>
      <c r="Q353" s="18" t="s">
        <v>85</v>
      </c>
      <c r="R353" s="14"/>
    </row>
    <row r="354" spans="2:18" s="31" customFormat="1" ht="11.4" customHeight="1">
      <c r="B354" s="10">
        <v>50</v>
      </c>
      <c r="C354" s="38" t="s">
        <v>535</v>
      </c>
      <c r="D354" s="14">
        <v>3.51</v>
      </c>
      <c r="E354" s="14">
        <v>3.27</v>
      </c>
      <c r="F354" s="38" t="s">
        <v>402</v>
      </c>
      <c r="G354" s="38" t="s">
        <v>537</v>
      </c>
      <c r="H354" s="38" t="s">
        <v>517</v>
      </c>
      <c r="I354" s="14">
        <v>287</v>
      </c>
      <c r="J354" s="15">
        <f>I354/E354</f>
        <v>87.767584097859327</v>
      </c>
      <c r="K354" s="14" t="s">
        <v>545</v>
      </c>
      <c r="L354" s="14" t="s">
        <v>546</v>
      </c>
      <c r="M354" s="38">
        <v>30</v>
      </c>
      <c r="N354" s="14" t="str">
        <f>IF(M354="","",IF(M354&gt;=60,"Kumuh Berat",IF(AND(M354&lt;=59,M354&gt;=38),"Kumuh Sedang",IF(AND(M354&lt;=37,M354&gt;=16),"Kumuh Ringan","Tidak Kumuh"))))</f>
        <v>Kumuh Ringan</v>
      </c>
      <c r="O354" s="10">
        <v>5</v>
      </c>
      <c r="P354" s="14" t="str">
        <f t="shared" si="80"/>
        <v>Rendah</v>
      </c>
      <c r="Q354" s="18" t="s">
        <v>85</v>
      </c>
      <c r="R354" s="14"/>
    </row>
    <row r="355" spans="2:18" s="31" customFormat="1" ht="11.4" customHeight="1">
      <c r="B355" s="19"/>
      <c r="C355" s="55" t="s">
        <v>547</v>
      </c>
      <c r="D355" s="23">
        <f>SUM(D351:D354)</f>
        <v>9.2799999999999994</v>
      </c>
      <c r="E355" s="23">
        <f>SUM(E351:E354)</f>
        <v>8.68</v>
      </c>
      <c r="F355" s="55"/>
      <c r="G355" s="55"/>
      <c r="H355" s="55"/>
      <c r="I355" s="23"/>
      <c r="J355" s="23"/>
      <c r="K355" s="23"/>
      <c r="L355" s="23"/>
      <c r="M355" s="55"/>
      <c r="N355" s="23"/>
      <c r="O355" s="19"/>
      <c r="P355" s="23"/>
      <c r="Q355" s="27"/>
      <c r="R355" s="23" t="str">
        <f>IF(D355="","",IF(D355&gt;=15,"Pusat",IF(AND(D355&lt;=14.99,D355&gt;=10),"Provinsi",IF(AND(D355&lt;=9.99,D355&gt;=0),"Kota","Kota"))))</f>
        <v>Kota</v>
      </c>
    </row>
    <row r="356" spans="2:18" s="31" customFormat="1" ht="11.4" customHeight="1">
      <c r="B356" s="10">
        <v>51</v>
      </c>
      <c r="C356" s="38" t="s">
        <v>548</v>
      </c>
      <c r="D356" s="14">
        <v>1.89</v>
      </c>
      <c r="E356" s="14">
        <v>1.9</v>
      </c>
      <c r="F356" s="38" t="s">
        <v>426</v>
      </c>
      <c r="G356" s="38" t="s">
        <v>537</v>
      </c>
      <c r="H356" s="38" t="s">
        <v>517</v>
      </c>
      <c r="I356" s="14">
        <v>265</v>
      </c>
      <c r="J356" s="15">
        <f>I356/E356</f>
        <v>139.47368421052633</v>
      </c>
      <c r="K356" s="14" t="s">
        <v>549</v>
      </c>
      <c r="L356" s="14" t="s">
        <v>550</v>
      </c>
      <c r="M356" s="38">
        <v>34</v>
      </c>
      <c r="N356" s="14" t="str">
        <f>IF(M356="","",IF(M356&gt;=60,"Kumuh Berat",IF(AND(M356&lt;=59,M356&gt;=38),"Kumuh Sedang",IF(AND(M356&lt;=37,M356&gt;=16),"Kumuh Ringan","Tidak Kumuh"))))</f>
        <v>Kumuh Ringan</v>
      </c>
      <c r="O356" s="10">
        <v>5</v>
      </c>
      <c r="P356" s="14" t="str">
        <f t="shared" ref="P356:P359" si="81">IF(O356="","",IF(O356&gt;=11,"Tinggi",IF(AND(O356&lt;=10,O356&gt;=6),"Sedang",IF(AND(O356&lt;=5,O356&gt;=1),"Rendah","Rendah"))))</f>
        <v>Rendah</v>
      </c>
      <c r="Q356" s="18" t="s">
        <v>85</v>
      </c>
      <c r="R356" s="14"/>
    </row>
    <row r="357" spans="2:18" s="31" customFormat="1" ht="11.4" customHeight="1">
      <c r="B357" s="10">
        <v>52</v>
      </c>
      <c r="C357" s="38" t="s">
        <v>548</v>
      </c>
      <c r="D357" s="14">
        <v>2.7</v>
      </c>
      <c r="E357" s="14">
        <v>1.97</v>
      </c>
      <c r="F357" s="38" t="s">
        <v>375</v>
      </c>
      <c r="G357" s="38" t="s">
        <v>537</v>
      </c>
      <c r="H357" s="38" t="s">
        <v>517</v>
      </c>
      <c r="I357" s="14">
        <v>278</v>
      </c>
      <c r="J357" s="15">
        <f>I357/E357</f>
        <v>141.11675126903555</v>
      </c>
      <c r="K357" s="14" t="s">
        <v>551</v>
      </c>
      <c r="L357" s="14" t="s">
        <v>552</v>
      </c>
      <c r="M357" s="38">
        <v>33</v>
      </c>
      <c r="N357" s="14" t="str">
        <f>IF(M357="","",IF(M357&gt;=60,"Kumuh Berat",IF(AND(M357&lt;=59,M357&gt;=38),"Kumuh Sedang",IF(AND(M357&lt;=37,M357&gt;=16),"Kumuh Ringan","Tidak Kumuh"))))</f>
        <v>Kumuh Ringan</v>
      </c>
      <c r="O357" s="10">
        <v>5</v>
      </c>
      <c r="P357" s="14" t="str">
        <f t="shared" si="81"/>
        <v>Rendah</v>
      </c>
      <c r="Q357" s="18" t="s">
        <v>85</v>
      </c>
      <c r="R357" s="14"/>
    </row>
    <row r="358" spans="2:18" s="31" customFormat="1" ht="11.4" customHeight="1">
      <c r="B358" s="10">
        <v>53</v>
      </c>
      <c r="C358" s="38" t="s">
        <v>548</v>
      </c>
      <c r="D358" s="14">
        <v>5</v>
      </c>
      <c r="E358" s="14">
        <v>4.72</v>
      </c>
      <c r="F358" s="38" t="s">
        <v>380</v>
      </c>
      <c r="G358" s="38" t="s">
        <v>537</v>
      </c>
      <c r="H358" s="38" t="s">
        <v>517</v>
      </c>
      <c r="I358" s="14">
        <v>254</v>
      </c>
      <c r="J358" s="15">
        <f>I358/E358</f>
        <v>53.813559322033903</v>
      </c>
      <c r="K358" s="14" t="s">
        <v>553</v>
      </c>
      <c r="L358" s="14" t="s">
        <v>554</v>
      </c>
      <c r="M358" s="38">
        <v>42</v>
      </c>
      <c r="N358" s="14" t="str">
        <f>IF(M358="","",IF(M358&gt;=60,"Kumuh Berat",IF(AND(M358&lt;=59,M358&gt;=38),"Kumuh Sedang",IF(AND(M358&lt;=37,M358&gt;=16),"Kumuh Ringan","Tidak Kumuh"))))</f>
        <v>Kumuh Sedang</v>
      </c>
      <c r="O358" s="10">
        <v>5</v>
      </c>
      <c r="P358" s="14" t="str">
        <f t="shared" si="81"/>
        <v>Rendah</v>
      </c>
      <c r="Q358" s="18" t="s">
        <v>85</v>
      </c>
      <c r="R358" s="14"/>
    </row>
    <row r="359" spans="2:18" s="31" customFormat="1" ht="11.4" customHeight="1">
      <c r="B359" s="10">
        <v>54</v>
      </c>
      <c r="C359" s="38" t="s">
        <v>548</v>
      </c>
      <c r="D359" s="14">
        <v>4.32</v>
      </c>
      <c r="E359" s="14">
        <v>3.94</v>
      </c>
      <c r="F359" s="38" t="s">
        <v>555</v>
      </c>
      <c r="G359" s="38" t="s">
        <v>537</v>
      </c>
      <c r="H359" s="38" t="s">
        <v>517</v>
      </c>
      <c r="I359" s="14">
        <v>456</v>
      </c>
      <c r="J359" s="15">
        <f>I359/E359</f>
        <v>115.73604060913706</v>
      </c>
      <c r="K359" s="14" t="s">
        <v>556</v>
      </c>
      <c r="L359" s="14" t="s">
        <v>557</v>
      </c>
      <c r="M359" s="38">
        <v>25</v>
      </c>
      <c r="N359" s="14" t="str">
        <f>IF(M359="","",IF(M359&gt;=60,"Kumuh Berat",IF(AND(M359&lt;=59,M359&gt;=38),"Kumuh Sedang",IF(AND(M359&lt;=37,M359&gt;=16),"Kumuh Ringan","Tidak Kumuh"))))</f>
        <v>Kumuh Ringan</v>
      </c>
      <c r="O359" s="10">
        <v>5</v>
      </c>
      <c r="P359" s="14" t="str">
        <f t="shared" si="81"/>
        <v>Rendah</v>
      </c>
      <c r="Q359" s="18" t="s">
        <v>85</v>
      </c>
      <c r="R359" s="14"/>
    </row>
    <row r="360" spans="2:18" s="31" customFormat="1" ht="11.4" customHeight="1">
      <c r="B360" s="19"/>
      <c r="C360" s="55" t="s">
        <v>558</v>
      </c>
      <c r="D360" s="23">
        <f>SUM(D356:D359)</f>
        <v>13.91</v>
      </c>
      <c r="E360" s="23">
        <f>SUM(E356:E359)</f>
        <v>12.53</v>
      </c>
      <c r="F360" s="55"/>
      <c r="G360" s="55"/>
      <c r="H360" s="55"/>
      <c r="I360" s="23"/>
      <c r="J360" s="23"/>
      <c r="K360" s="23"/>
      <c r="L360" s="23"/>
      <c r="M360" s="55"/>
      <c r="N360" s="23"/>
      <c r="O360" s="19"/>
      <c r="P360" s="23"/>
      <c r="Q360" s="27"/>
      <c r="R360" s="23" t="str">
        <f>IF(D360="","",IF(D360&gt;=15,"Pusat",IF(AND(D360&lt;=14.99,D360&gt;=10),"Provinsi",IF(AND(D360&lt;=9.99,D360&gt;=0),"Kota","Kota"))))</f>
        <v>Provinsi</v>
      </c>
    </row>
    <row r="361" spans="2:18" s="31" customFormat="1" ht="11.4" customHeight="1">
      <c r="B361" s="10">
        <v>55</v>
      </c>
      <c r="C361" s="38" t="s">
        <v>559</v>
      </c>
      <c r="D361" s="14">
        <v>2.5299999999999998</v>
      </c>
      <c r="E361" s="14">
        <v>3.47</v>
      </c>
      <c r="F361" s="38" t="s">
        <v>426</v>
      </c>
      <c r="G361" s="38" t="s">
        <v>560</v>
      </c>
      <c r="H361" s="38" t="s">
        <v>517</v>
      </c>
      <c r="I361" s="14">
        <v>256</v>
      </c>
      <c r="J361" s="15">
        <f>I361/E361</f>
        <v>73.775216138328531</v>
      </c>
      <c r="K361" s="14" t="s">
        <v>561</v>
      </c>
      <c r="L361" s="14" t="s">
        <v>562</v>
      </c>
      <c r="M361" s="38">
        <v>30</v>
      </c>
      <c r="N361" s="14" t="str">
        <f>IF(M361="","",IF(M361&gt;=60,"Kumuh Berat",IF(AND(M361&lt;=59,M361&gt;=38),"Kumuh Sedang",IF(AND(M361&lt;=37,M361&gt;=16),"Kumuh Ringan","Tidak Kumuh"))))</f>
        <v>Kumuh Ringan</v>
      </c>
      <c r="O361" s="10">
        <v>5</v>
      </c>
      <c r="P361" s="14" t="str">
        <f t="shared" ref="P361:P362" si="82">IF(O361="","",IF(O361&gt;=11,"Tinggi",IF(AND(O361&lt;=10,O361&gt;=6),"Sedang",IF(AND(O361&lt;=5,O361&gt;=1),"Rendah","Rendah"))))</f>
        <v>Rendah</v>
      </c>
      <c r="Q361" s="18" t="s">
        <v>26</v>
      </c>
      <c r="R361" s="14"/>
    </row>
    <row r="362" spans="2:18" s="31" customFormat="1" ht="11.4" customHeight="1">
      <c r="B362" s="10">
        <v>56</v>
      </c>
      <c r="C362" s="38" t="s">
        <v>559</v>
      </c>
      <c r="D362" s="14">
        <v>2.0099999999999998</v>
      </c>
      <c r="E362" s="14">
        <v>2.0099999999999998</v>
      </c>
      <c r="F362" s="38" t="s">
        <v>563</v>
      </c>
      <c r="G362" s="38" t="s">
        <v>560</v>
      </c>
      <c r="H362" s="38" t="s">
        <v>517</v>
      </c>
      <c r="I362" s="14">
        <v>119</v>
      </c>
      <c r="J362" s="15">
        <f>I362/E362</f>
        <v>59.203980099502495</v>
      </c>
      <c r="K362" s="14" t="s">
        <v>564</v>
      </c>
      <c r="L362" s="14" t="s">
        <v>565</v>
      </c>
      <c r="M362" s="38">
        <v>20</v>
      </c>
      <c r="N362" s="14" t="str">
        <f>IF(M362="","",IF(M362&gt;=60,"Kumuh Berat",IF(AND(M362&lt;=59,M362&gt;=38),"Kumuh Sedang",IF(AND(M362&lt;=37,M362&gt;=16),"Kumuh Ringan","Tidak Kumuh"))))</f>
        <v>Kumuh Ringan</v>
      </c>
      <c r="O362" s="10">
        <v>5</v>
      </c>
      <c r="P362" s="14" t="str">
        <f t="shared" si="82"/>
        <v>Rendah</v>
      </c>
      <c r="Q362" s="18" t="s">
        <v>26</v>
      </c>
      <c r="R362" s="14"/>
    </row>
    <row r="363" spans="2:18" s="31" customFormat="1" ht="11.4" customHeight="1">
      <c r="B363" s="19"/>
      <c r="C363" s="55" t="s">
        <v>566</v>
      </c>
      <c r="D363" s="23">
        <f>SUM(D361:D362)</f>
        <v>4.5399999999999991</v>
      </c>
      <c r="E363" s="23">
        <f>SUM(E361:E362)</f>
        <v>5.48</v>
      </c>
      <c r="F363" s="55"/>
      <c r="G363" s="55"/>
      <c r="H363" s="55"/>
      <c r="I363" s="23"/>
      <c r="J363" s="23"/>
      <c r="K363" s="23"/>
      <c r="L363" s="23"/>
      <c r="M363" s="55"/>
      <c r="N363" s="23"/>
      <c r="O363" s="19"/>
      <c r="P363" s="23"/>
      <c r="Q363" s="27"/>
      <c r="R363" s="23" t="str">
        <f>IF(D363="","",IF(D363&gt;=15,"Pusat",IF(AND(D363&lt;=14.99,D363&gt;=10),"Provinsi",IF(AND(D363&lt;=9.99,D363&gt;=0),"Kota","Kota"))))</f>
        <v>Kota</v>
      </c>
    </row>
    <row r="364" spans="2:18" s="31" customFormat="1" ht="11.4" customHeight="1">
      <c r="B364" s="10">
        <v>57</v>
      </c>
      <c r="C364" s="38" t="s">
        <v>567</v>
      </c>
      <c r="D364" s="14">
        <v>2.1800000000000002</v>
      </c>
      <c r="E364" s="14">
        <v>2.1800000000000002</v>
      </c>
      <c r="F364" s="38" t="s">
        <v>568</v>
      </c>
      <c r="G364" s="38" t="s">
        <v>560</v>
      </c>
      <c r="H364" s="38" t="s">
        <v>517</v>
      </c>
      <c r="I364" s="14">
        <v>193</v>
      </c>
      <c r="J364" s="15">
        <f>I364/E364</f>
        <v>88.532110091743107</v>
      </c>
      <c r="K364" s="14" t="s">
        <v>569</v>
      </c>
      <c r="L364" s="14" t="s">
        <v>570</v>
      </c>
      <c r="M364" s="38">
        <v>26</v>
      </c>
      <c r="N364" s="14" t="str">
        <f>IF(M364="","",IF(M364&gt;=60,"Kumuh Berat",IF(AND(M364&lt;=59,M364&gt;=38),"Kumuh Sedang",IF(AND(M364&lt;=37,M364&gt;=16),"Kumuh Ringan","Tidak Kumuh"))))</f>
        <v>Kumuh Ringan</v>
      </c>
      <c r="O364" s="10">
        <v>5</v>
      </c>
      <c r="P364" s="14" t="str">
        <f t="shared" ref="P364:P365" si="83">IF(O364="","",IF(O364&gt;=11,"Tinggi",IF(AND(O364&lt;=10,O364&gt;=6),"Sedang",IF(AND(O364&lt;=5,O364&gt;=1),"Rendah","Rendah"))))</f>
        <v>Rendah</v>
      </c>
      <c r="Q364" s="18" t="s">
        <v>26</v>
      </c>
      <c r="R364" s="14"/>
    </row>
    <row r="365" spans="2:18" s="31" customFormat="1" ht="11.4" customHeight="1">
      <c r="B365" s="10">
        <v>58</v>
      </c>
      <c r="C365" s="38" t="s">
        <v>567</v>
      </c>
      <c r="D365" s="14">
        <v>5.01</v>
      </c>
      <c r="E365" s="14">
        <v>4.84</v>
      </c>
      <c r="F365" s="38" t="s">
        <v>571</v>
      </c>
      <c r="G365" s="38" t="s">
        <v>560</v>
      </c>
      <c r="H365" s="38" t="s">
        <v>517</v>
      </c>
      <c r="I365" s="14">
        <v>182</v>
      </c>
      <c r="J365" s="15">
        <f>I365/E365</f>
        <v>37.603305785123965</v>
      </c>
      <c r="K365" s="14" t="s">
        <v>572</v>
      </c>
      <c r="L365" s="14" t="s">
        <v>573</v>
      </c>
      <c r="M365" s="38">
        <v>18</v>
      </c>
      <c r="N365" s="14" t="str">
        <f>IF(M365="","",IF(M365&gt;=60,"Kumuh Berat",IF(AND(M365&lt;=59,M365&gt;=38),"Kumuh Sedang",IF(AND(M365&lt;=37,M365&gt;=16),"Kumuh Ringan","Tidak Kumuh"))))</f>
        <v>Kumuh Ringan</v>
      </c>
      <c r="O365" s="10">
        <v>5</v>
      </c>
      <c r="P365" s="14" t="str">
        <f t="shared" si="83"/>
        <v>Rendah</v>
      </c>
      <c r="Q365" s="18" t="s">
        <v>26</v>
      </c>
      <c r="R365" s="14"/>
    </row>
    <row r="366" spans="2:18" s="31" customFormat="1" ht="11.4" customHeight="1">
      <c r="B366" s="19"/>
      <c r="C366" s="55" t="s">
        <v>574</v>
      </c>
      <c r="D366" s="23">
        <f>SUM(D364:D365)</f>
        <v>7.1899999999999995</v>
      </c>
      <c r="E366" s="23">
        <f>SUM(E364:E365)</f>
        <v>7.02</v>
      </c>
      <c r="F366" s="55"/>
      <c r="G366" s="55"/>
      <c r="H366" s="55"/>
      <c r="I366" s="23"/>
      <c r="J366" s="23"/>
      <c r="K366" s="23"/>
      <c r="L366" s="23"/>
      <c r="M366" s="55"/>
      <c r="N366" s="23"/>
      <c r="O366" s="19"/>
      <c r="P366" s="23"/>
      <c r="Q366" s="27"/>
      <c r="R366" s="23" t="str">
        <f>IF(D366="","",IF(D366&gt;=15,"Pusat",IF(AND(D366&lt;=14.99,D366&gt;=10),"Provinsi",IF(AND(D366&lt;=9.99,D366&gt;=0),"Kota","Kota"))))</f>
        <v>Kota</v>
      </c>
    </row>
    <row r="367" spans="2:18" s="31" customFormat="1" ht="11.4" customHeight="1">
      <c r="B367" s="10">
        <v>59</v>
      </c>
      <c r="C367" s="38" t="s">
        <v>575</v>
      </c>
      <c r="D367" s="14">
        <v>5.3</v>
      </c>
      <c r="E367" s="14">
        <v>5.22</v>
      </c>
      <c r="F367" s="38" t="s">
        <v>576</v>
      </c>
      <c r="G367" s="38" t="s">
        <v>560</v>
      </c>
      <c r="H367" s="38" t="s">
        <v>517</v>
      </c>
      <c r="I367" s="14">
        <v>119</v>
      </c>
      <c r="J367" s="15">
        <f>I367/E367</f>
        <v>22.796934865900383</v>
      </c>
      <c r="K367" s="14" t="s">
        <v>577</v>
      </c>
      <c r="L367" s="14" t="s">
        <v>578</v>
      </c>
      <c r="M367" s="38">
        <v>19</v>
      </c>
      <c r="N367" s="14" t="str">
        <f>IF(M367="","",IF(M367&gt;=60,"Kumuh Berat",IF(AND(M367&lt;=59,M367&gt;=38),"Kumuh Sedang",IF(AND(M367&lt;=37,M367&gt;=16),"Kumuh Ringan","Tidak Kumuh"))))</f>
        <v>Kumuh Ringan</v>
      </c>
      <c r="O367" s="10">
        <v>5</v>
      </c>
      <c r="P367" s="14" t="str">
        <f t="shared" ref="P367:P368" si="84">IF(O367="","",IF(O367&gt;=11,"Tinggi",IF(AND(O367&lt;=10,O367&gt;=6),"Sedang",IF(AND(O367&lt;=5,O367&gt;=1),"Rendah","Rendah"))))</f>
        <v>Rendah</v>
      </c>
      <c r="Q367" s="18" t="s">
        <v>26</v>
      </c>
      <c r="R367" s="14"/>
    </row>
    <row r="368" spans="2:18" s="31" customFormat="1" ht="11.4" customHeight="1">
      <c r="B368" s="10">
        <v>60</v>
      </c>
      <c r="C368" s="38" t="s">
        <v>575</v>
      </c>
      <c r="D368" s="14">
        <v>4.1900000000000004</v>
      </c>
      <c r="E368" s="14">
        <v>4.0599999999999996</v>
      </c>
      <c r="F368" s="38" t="s">
        <v>579</v>
      </c>
      <c r="G368" s="38" t="s">
        <v>560</v>
      </c>
      <c r="H368" s="38" t="s">
        <v>517</v>
      </c>
      <c r="I368" s="14">
        <v>91</v>
      </c>
      <c r="J368" s="15">
        <f>I368/E368</f>
        <v>22.413793103448278</v>
      </c>
      <c r="K368" s="14" t="s">
        <v>580</v>
      </c>
      <c r="L368" s="14" t="s">
        <v>581</v>
      </c>
      <c r="M368" s="38">
        <v>20</v>
      </c>
      <c r="N368" s="14" t="str">
        <f>IF(M368="","",IF(M368&gt;=60,"Kumuh Berat",IF(AND(M368&lt;=59,M368&gt;=38),"Kumuh Sedang",IF(AND(M368&lt;=37,M368&gt;=16),"Kumuh Ringan","Tidak Kumuh"))))</f>
        <v>Kumuh Ringan</v>
      </c>
      <c r="O368" s="10">
        <v>5</v>
      </c>
      <c r="P368" s="14" t="str">
        <f t="shared" si="84"/>
        <v>Rendah</v>
      </c>
      <c r="Q368" s="18" t="s">
        <v>26</v>
      </c>
      <c r="R368" s="14"/>
    </row>
    <row r="369" spans="2:18" s="31" customFormat="1" ht="11.4" customHeight="1">
      <c r="B369" s="19"/>
      <c r="C369" s="55" t="s">
        <v>582</v>
      </c>
      <c r="D369" s="23">
        <f>SUM(D367:D368)</f>
        <v>9.49</v>
      </c>
      <c r="E369" s="23">
        <f>SUM(E367:E368)</f>
        <v>9.2799999999999994</v>
      </c>
      <c r="F369" s="55"/>
      <c r="G369" s="55"/>
      <c r="H369" s="55"/>
      <c r="I369" s="23"/>
      <c r="J369" s="23"/>
      <c r="K369" s="23"/>
      <c r="L369" s="23"/>
      <c r="M369" s="55"/>
      <c r="N369" s="23"/>
      <c r="O369" s="19"/>
      <c r="P369" s="23"/>
      <c r="Q369" s="27"/>
      <c r="R369" s="23" t="str">
        <f>IF(D369="","",IF(D369&gt;=15,"Pusat",IF(AND(D369&lt;=14.99,D369&gt;=10),"Provinsi",IF(AND(D369&lt;=9.99,D369&gt;=0),"Kota","Kota"))))</f>
        <v>Kota</v>
      </c>
    </row>
    <row r="370" spans="2:18" s="31" customFormat="1" ht="11.4" customHeight="1">
      <c r="B370" s="10">
        <v>61</v>
      </c>
      <c r="C370" s="38" t="s">
        <v>583</v>
      </c>
      <c r="D370" s="14">
        <v>4.0999999999999996</v>
      </c>
      <c r="E370" s="14">
        <v>3.73</v>
      </c>
      <c r="F370" s="38" t="s">
        <v>584</v>
      </c>
      <c r="G370" s="38" t="s">
        <v>560</v>
      </c>
      <c r="H370" s="38" t="s">
        <v>517</v>
      </c>
      <c r="I370" s="14">
        <v>38</v>
      </c>
      <c r="J370" s="15">
        <f>I370/E370</f>
        <v>10.187667560321715</v>
      </c>
      <c r="K370" s="14" t="s">
        <v>585</v>
      </c>
      <c r="L370" s="14" t="s">
        <v>586</v>
      </c>
      <c r="M370" s="38">
        <v>24</v>
      </c>
      <c r="N370" s="14" t="str">
        <f>IF(M370="","",IF(M370&gt;=60,"Kumuh Berat",IF(AND(M370&lt;=59,M370&gt;=38),"Kumuh Sedang",IF(AND(M370&lt;=37,M370&gt;=16),"Kumuh Ringan","Tidak Kumuh"))))</f>
        <v>Kumuh Ringan</v>
      </c>
      <c r="O370" s="10">
        <v>5</v>
      </c>
      <c r="P370" s="14" t="str">
        <f t="shared" ref="P370" si="85">IF(O370="","",IF(O370&gt;=11,"Tinggi",IF(AND(O370&lt;=10,O370&gt;=6),"Sedang",IF(AND(O370&lt;=5,O370&gt;=1),"Rendah","Rendah"))))</f>
        <v>Rendah</v>
      </c>
      <c r="Q370" s="18" t="s">
        <v>26</v>
      </c>
      <c r="R370" s="14"/>
    </row>
    <row r="371" spans="2:18" s="31" customFormat="1" ht="11.4" customHeight="1">
      <c r="B371" s="19"/>
      <c r="C371" s="55" t="s">
        <v>587</v>
      </c>
      <c r="D371" s="23">
        <f>SUM(D370:D370)</f>
        <v>4.0999999999999996</v>
      </c>
      <c r="E371" s="23">
        <f>SUM(E370:E370)</f>
        <v>3.73</v>
      </c>
      <c r="F371" s="55"/>
      <c r="G371" s="55"/>
      <c r="H371" s="55"/>
      <c r="I371" s="23"/>
      <c r="J371" s="23"/>
      <c r="K371" s="23"/>
      <c r="L371" s="23"/>
      <c r="M371" s="55"/>
      <c r="N371" s="23"/>
      <c r="O371" s="19"/>
      <c r="P371" s="23"/>
      <c r="Q371" s="27"/>
      <c r="R371" s="23" t="str">
        <f>IF(D371="","",IF(D371&gt;=15,"Pusat",IF(AND(D371&lt;=14.99,D371&gt;=10),"Provinsi",IF(AND(D371&lt;=9.99,D371&gt;=0),"Kota","Kota"))))</f>
        <v>Kota</v>
      </c>
    </row>
    <row r="372" spans="2:18" s="31" customFormat="1" ht="11.4" customHeight="1">
      <c r="B372" s="10">
        <v>62</v>
      </c>
      <c r="C372" s="38" t="s">
        <v>588</v>
      </c>
      <c r="D372" s="14">
        <v>5.63</v>
      </c>
      <c r="E372" s="14">
        <v>5.63</v>
      </c>
      <c r="F372" s="38" t="s">
        <v>589</v>
      </c>
      <c r="G372" s="38" t="s">
        <v>560</v>
      </c>
      <c r="H372" s="38" t="s">
        <v>517</v>
      </c>
      <c r="I372" s="14">
        <v>83</v>
      </c>
      <c r="J372" s="15">
        <f t="shared" ref="J372:J373" si="86">I372/E372</f>
        <v>14.742451154529308</v>
      </c>
      <c r="K372" s="14" t="s">
        <v>590</v>
      </c>
      <c r="L372" s="14" t="s">
        <v>591</v>
      </c>
      <c r="M372" s="38">
        <v>22</v>
      </c>
      <c r="N372" s="14" t="str">
        <f>IF(M372="","",IF(M372&gt;=60,"Kumuh Berat",IF(AND(M372&lt;=59,M372&gt;=38),"Kumuh Sedang",IF(AND(M372&lt;=37,M372&gt;=16),"Kumuh Ringan","Tidak Kumuh"))))</f>
        <v>Kumuh Ringan</v>
      </c>
      <c r="O372" s="10">
        <v>5</v>
      </c>
      <c r="P372" s="14" t="str">
        <f t="shared" ref="P372:P373" si="87">IF(O372="","",IF(O372&gt;=11,"Tinggi",IF(AND(O372&lt;=10,O372&gt;=6),"Sedang",IF(AND(O372&lt;=5,O372&gt;=1),"Rendah","Rendah"))))</f>
        <v>Rendah</v>
      </c>
      <c r="Q372" s="18" t="s">
        <v>26</v>
      </c>
      <c r="R372" s="14"/>
    </row>
    <row r="373" spans="2:18" s="31" customFormat="1" ht="11.4" customHeight="1">
      <c r="B373" s="10">
        <v>63</v>
      </c>
      <c r="C373" s="38" t="s">
        <v>588</v>
      </c>
      <c r="D373" s="14">
        <v>5.39</v>
      </c>
      <c r="E373" s="14">
        <v>5.33</v>
      </c>
      <c r="F373" s="38" t="s">
        <v>592</v>
      </c>
      <c r="G373" s="38" t="s">
        <v>560</v>
      </c>
      <c r="H373" s="38" t="s">
        <v>517</v>
      </c>
      <c r="I373" s="14">
        <v>89</v>
      </c>
      <c r="J373" s="15">
        <f t="shared" si="86"/>
        <v>16.697936210131331</v>
      </c>
      <c r="K373" s="14" t="s">
        <v>593</v>
      </c>
      <c r="L373" s="14" t="s">
        <v>594</v>
      </c>
      <c r="M373" s="38">
        <v>27</v>
      </c>
      <c r="N373" s="14" t="str">
        <f>IF(M373="","",IF(M373&gt;=60,"Kumuh Berat",IF(AND(M373&lt;=59,M373&gt;=38),"Kumuh Sedang",IF(AND(M373&lt;=37,M373&gt;=16),"Kumuh Ringan","Tidak Kumuh"))))</f>
        <v>Kumuh Ringan</v>
      </c>
      <c r="O373" s="10">
        <v>5</v>
      </c>
      <c r="P373" s="14" t="str">
        <f t="shared" si="87"/>
        <v>Rendah</v>
      </c>
      <c r="Q373" s="18" t="s">
        <v>26</v>
      </c>
      <c r="R373" s="14"/>
    </row>
    <row r="374" spans="2:18" s="31" customFormat="1" ht="11.4" customHeight="1">
      <c r="B374" s="19"/>
      <c r="C374" s="55" t="s">
        <v>595</v>
      </c>
      <c r="D374" s="23">
        <f>SUM(D372:D373)</f>
        <v>11.02</v>
      </c>
      <c r="E374" s="23">
        <f>SUM(E372:E373)</f>
        <v>10.96</v>
      </c>
      <c r="F374" s="55"/>
      <c r="G374" s="55"/>
      <c r="H374" s="55"/>
      <c r="I374" s="23"/>
      <c r="J374" s="23"/>
      <c r="K374" s="23"/>
      <c r="L374" s="23"/>
      <c r="M374" s="55"/>
      <c r="N374" s="23"/>
      <c r="O374" s="19"/>
      <c r="P374" s="23"/>
      <c r="Q374" s="27"/>
      <c r="R374" s="23" t="str">
        <f>IF(D374="","",IF(D374&gt;=15,"Pusat",IF(AND(D374&lt;=14.99,D374&gt;=10),"Provinsi",IF(AND(D374&lt;=9.99,D374&gt;=0),"Kota","Kota"))))</f>
        <v>Provinsi</v>
      </c>
    </row>
    <row r="375" spans="2:18" s="31" customFormat="1" ht="11.4" customHeight="1">
      <c r="B375" s="10">
        <v>64</v>
      </c>
      <c r="C375" s="38" t="s">
        <v>596</v>
      </c>
      <c r="D375" s="14">
        <v>2.12</v>
      </c>
      <c r="E375" s="14">
        <v>2.12</v>
      </c>
      <c r="F375" s="38" t="s">
        <v>536</v>
      </c>
      <c r="G375" s="38" t="s">
        <v>597</v>
      </c>
      <c r="H375" s="38" t="s">
        <v>596</v>
      </c>
      <c r="I375" s="14">
        <v>114</v>
      </c>
      <c r="J375" s="15">
        <f t="shared" ref="J375:J383" si="88">I375/E375</f>
        <v>53.773584905660371</v>
      </c>
      <c r="K375" s="14" t="s">
        <v>598</v>
      </c>
      <c r="L375" s="14" t="s">
        <v>599</v>
      </c>
      <c r="M375" s="38">
        <v>28</v>
      </c>
      <c r="N375" s="14" t="str">
        <f t="shared" ref="N375:N383" si="89">IF(M375="","",IF(M375&gt;=60,"Kumuh Berat",IF(AND(M375&lt;=59,M375&gt;=38),"Kumuh Sedang",IF(AND(M375&lt;=37,M375&gt;=16),"Kumuh Ringan","Tidak Kumuh"))))</f>
        <v>Kumuh Ringan</v>
      </c>
      <c r="O375" s="10">
        <v>6</v>
      </c>
      <c r="P375" s="14" t="str">
        <f t="shared" ref="P375:P383" si="90">IF(O375="","",IF(O375&gt;=11,"Tinggi",IF(AND(O375&lt;=10,O375&gt;=6),"Sedang",IF(AND(O375&lt;=5,O375&gt;=1),"Rendah","Rendah"))))</f>
        <v>Sedang</v>
      </c>
      <c r="Q375" s="18" t="s">
        <v>85</v>
      </c>
      <c r="R375" s="14"/>
    </row>
    <row r="376" spans="2:18" s="31" customFormat="1" ht="11.4" customHeight="1">
      <c r="B376" s="10">
        <v>65</v>
      </c>
      <c r="C376" s="38" t="s">
        <v>596</v>
      </c>
      <c r="D376" s="14">
        <v>0.68</v>
      </c>
      <c r="E376" s="14">
        <v>0.68</v>
      </c>
      <c r="F376" s="38" t="s">
        <v>375</v>
      </c>
      <c r="G376" s="38" t="s">
        <v>597</v>
      </c>
      <c r="H376" s="38" t="s">
        <v>596</v>
      </c>
      <c r="I376" s="14">
        <v>58</v>
      </c>
      <c r="J376" s="15">
        <f t="shared" si="88"/>
        <v>85.294117647058812</v>
      </c>
      <c r="K376" s="14" t="s">
        <v>600</v>
      </c>
      <c r="L376" s="14" t="s">
        <v>601</v>
      </c>
      <c r="M376" s="38">
        <v>38</v>
      </c>
      <c r="N376" s="14" t="str">
        <f t="shared" si="89"/>
        <v>Kumuh Sedang</v>
      </c>
      <c r="O376" s="10">
        <v>6</v>
      </c>
      <c r="P376" s="14" t="str">
        <f t="shared" si="90"/>
        <v>Sedang</v>
      </c>
      <c r="Q376" s="18" t="s">
        <v>85</v>
      </c>
      <c r="R376" s="14"/>
    </row>
    <row r="377" spans="2:18" s="31" customFormat="1" ht="11.4" customHeight="1">
      <c r="B377" s="10">
        <v>66</v>
      </c>
      <c r="C377" s="38" t="s">
        <v>596</v>
      </c>
      <c r="D377" s="14">
        <v>1.44</v>
      </c>
      <c r="E377" s="14">
        <v>1.34</v>
      </c>
      <c r="F377" s="38" t="s">
        <v>602</v>
      </c>
      <c r="G377" s="38" t="s">
        <v>597</v>
      </c>
      <c r="H377" s="38" t="s">
        <v>596</v>
      </c>
      <c r="I377" s="14">
        <v>151</v>
      </c>
      <c r="J377" s="15">
        <f t="shared" si="88"/>
        <v>112.6865671641791</v>
      </c>
      <c r="K377" s="14" t="s">
        <v>603</v>
      </c>
      <c r="L377" s="14" t="s">
        <v>604</v>
      </c>
      <c r="M377" s="38">
        <v>28</v>
      </c>
      <c r="N377" s="14" t="str">
        <f t="shared" si="89"/>
        <v>Kumuh Ringan</v>
      </c>
      <c r="O377" s="10">
        <v>6</v>
      </c>
      <c r="P377" s="14" t="str">
        <f t="shared" si="90"/>
        <v>Sedang</v>
      </c>
      <c r="Q377" s="18" t="s">
        <v>85</v>
      </c>
      <c r="R377" s="14"/>
    </row>
    <row r="378" spans="2:18" s="31" customFormat="1" ht="11.4" customHeight="1">
      <c r="B378" s="10">
        <v>67</v>
      </c>
      <c r="C378" s="38" t="s">
        <v>596</v>
      </c>
      <c r="D378" s="14">
        <v>1.4</v>
      </c>
      <c r="E378" s="14">
        <v>1.1599999999999999</v>
      </c>
      <c r="F378" s="38" t="s">
        <v>605</v>
      </c>
      <c r="G378" s="38" t="s">
        <v>597</v>
      </c>
      <c r="H378" s="38" t="s">
        <v>596</v>
      </c>
      <c r="I378" s="14">
        <v>139</v>
      </c>
      <c r="J378" s="15">
        <f t="shared" si="88"/>
        <v>119.82758620689656</v>
      </c>
      <c r="K378" s="14" t="s">
        <v>606</v>
      </c>
      <c r="L378" s="14" t="s">
        <v>607</v>
      </c>
      <c r="M378" s="38">
        <v>32</v>
      </c>
      <c r="N378" s="14" t="str">
        <f t="shared" si="89"/>
        <v>Kumuh Ringan</v>
      </c>
      <c r="O378" s="10">
        <v>6</v>
      </c>
      <c r="P378" s="14" t="str">
        <f t="shared" si="90"/>
        <v>Sedang</v>
      </c>
      <c r="Q378" s="18" t="s">
        <v>85</v>
      </c>
      <c r="R378" s="14"/>
    </row>
    <row r="379" spans="2:18" s="31" customFormat="1" ht="11.4" customHeight="1">
      <c r="B379" s="10">
        <v>68</v>
      </c>
      <c r="C379" s="38" t="s">
        <v>596</v>
      </c>
      <c r="D379" s="14">
        <v>1.07</v>
      </c>
      <c r="E379" s="14">
        <v>1.07</v>
      </c>
      <c r="F379" s="38" t="s">
        <v>419</v>
      </c>
      <c r="G379" s="38" t="s">
        <v>597</v>
      </c>
      <c r="H379" s="38" t="s">
        <v>596</v>
      </c>
      <c r="I379" s="14">
        <v>81</v>
      </c>
      <c r="J379" s="15">
        <f t="shared" si="88"/>
        <v>75.700934579439249</v>
      </c>
      <c r="K379" s="14" t="s">
        <v>608</v>
      </c>
      <c r="L379" s="14" t="s">
        <v>609</v>
      </c>
      <c r="M379" s="38">
        <v>29</v>
      </c>
      <c r="N379" s="14" t="str">
        <f t="shared" si="89"/>
        <v>Kumuh Ringan</v>
      </c>
      <c r="O379" s="10">
        <v>6</v>
      </c>
      <c r="P379" s="14" t="str">
        <f t="shared" si="90"/>
        <v>Sedang</v>
      </c>
      <c r="Q379" s="18" t="s">
        <v>85</v>
      </c>
      <c r="R379" s="14"/>
    </row>
    <row r="380" spans="2:18" s="31" customFormat="1" ht="11.4" customHeight="1">
      <c r="B380" s="10">
        <v>69</v>
      </c>
      <c r="C380" s="38" t="s">
        <v>596</v>
      </c>
      <c r="D380" s="14">
        <v>1.67</v>
      </c>
      <c r="E380" s="14">
        <v>1.67</v>
      </c>
      <c r="F380" s="38" t="s">
        <v>540</v>
      </c>
      <c r="G380" s="38" t="s">
        <v>597</v>
      </c>
      <c r="H380" s="38" t="s">
        <v>596</v>
      </c>
      <c r="I380" s="14">
        <v>94</v>
      </c>
      <c r="J380" s="15">
        <f t="shared" si="88"/>
        <v>56.287425149700603</v>
      </c>
      <c r="K380" s="14" t="s">
        <v>610</v>
      </c>
      <c r="L380" s="14" t="s">
        <v>611</v>
      </c>
      <c r="M380" s="38">
        <v>25</v>
      </c>
      <c r="N380" s="14" t="str">
        <f t="shared" si="89"/>
        <v>Kumuh Ringan</v>
      </c>
      <c r="O380" s="10">
        <v>6</v>
      </c>
      <c r="P380" s="14" t="str">
        <f t="shared" si="90"/>
        <v>Sedang</v>
      </c>
      <c r="Q380" s="18" t="s">
        <v>85</v>
      </c>
      <c r="R380" s="14"/>
    </row>
    <row r="381" spans="2:18" s="31" customFormat="1" ht="11.4" customHeight="1">
      <c r="B381" s="10">
        <v>70</v>
      </c>
      <c r="C381" s="38" t="s">
        <v>596</v>
      </c>
      <c r="D381" s="14">
        <v>2.2999999999999998</v>
      </c>
      <c r="E381" s="14">
        <v>2.2400000000000002</v>
      </c>
      <c r="F381" s="38" t="s">
        <v>612</v>
      </c>
      <c r="G381" s="38" t="s">
        <v>597</v>
      </c>
      <c r="H381" s="38" t="s">
        <v>596</v>
      </c>
      <c r="I381" s="14">
        <v>149</v>
      </c>
      <c r="J381" s="15">
        <f t="shared" si="88"/>
        <v>66.517857142857139</v>
      </c>
      <c r="K381" s="14" t="s">
        <v>613</v>
      </c>
      <c r="L381" s="14" t="s">
        <v>614</v>
      </c>
      <c r="M381" s="38">
        <v>27</v>
      </c>
      <c r="N381" s="14" t="str">
        <f t="shared" si="89"/>
        <v>Kumuh Ringan</v>
      </c>
      <c r="O381" s="10">
        <v>6</v>
      </c>
      <c r="P381" s="14" t="str">
        <f t="shared" si="90"/>
        <v>Sedang</v>
      </c>
      <c r="Q381" s="18" t="s">
        <v>85</v>
      </c>
      <c r="R381" s="14"/>
    </row>
    <row r="382" spans="2:18" s="31" customFormat="1" ht="11.4" customHeight="1">
      <c r="B382" s="10">
        <v>71</v>
      </c>
      <c r="C382" s="38" t="s">
        <v>596</v>
      </c>
      <c r="D382" s="14">
        <v>0.67</v>
      </c>
      <c r="E382" s="14">
        <v>0.67</v>
      </c>
      <c r="F382" s="38" t="s">
        <v>426</v>
      </c>
      <c r="G382" s="38" t="s">
        <v>597</v>
      </c>
      <c r="H382" s="38" t="s">
        <v>596</v>
      </c>
      <c r="I382" s="14">
        <v>51</v>
      </c>
      <c r="J382" s="15">
        <f t="shared" si="88"/>
        <v>76.119402985074629</v>
      </c>
      <c r="K382" s="14" t="s">
        <v>615</v>
      </c>
      <c r="L382" s="14" t="s">
        <v>616</v>
      </c>
      <c r="M382" s="38">
        <v>31</v>
      </c>
      <c r="N382" s="14" t="str">
        <f t="shared" si="89"/>
        <v>Kumuh Ringan</v>
      </c>
      <c r="O382" s="10">
        <v>6</v>
      </c>
      <c r="P382" s="14" t="str">
        <f t="shared" si="90"/>
        <v>Sedang</v>
      </c>
      <c r="Q382" s="18" t="s">
        <v>85</v>
      </c>
      <c r="R382" s="14"/>
    </row>
    <row r="383" spans="2:18" s="31" customFormat="1" ht="11.4" customHeight="1">
      <c r="B383" s="10">
        <v>72</v>
      </c>
      <c r="C383" s="38" t="s">
        <v>596</v>
      </c>
      <c r="D383" s="14">
        <v>1.52</v>
      </c>
      <c r="E383" s="14">
        <v>1.52</v>
      </c>
      <c r="F383" s="38" t="s">
        <v>555</v>
      </c>
      <c r="G383" s="38" t="s">
        <v>597</v>
      </c>
      <c r="H383" s="38" t="s">
        <v>596</v>
      </c>
      <c r="I383" s="14">
        <v>130</v>
      </c>
      <c r="J383" s="15">
        <f t="shared" si="88"/>
        <v>85.526315789473685</v>
      </c>
      <c r="K383" s="14" t="s">
        <v>617</v>
      </c>
      <c r="L383" s="14" t="s">
        <v>618</v>
      </c>
      <c r="M383" s="38">
        <v>31</v>
      </c>
      <c r="N383" s="14" t="str">
        <f t="shared" si="89"/>
        <v>Kumuh Ringan</v>
      </c>
      <c r="O383" s="10">
        <v>6</v>
      </c>
      <c r="P383" s="14" t="str">
        <f t="shared" si="90"/>
        <v>Sedang</v>
      </c>
      <c r="Q383" s="18" t="s">
        <v>85</v>
      </c>
      <c r="R383" s="14"/>
    </row>
    <row r="384" spans="2:18" s="31" customFormat="1" ht="11.4" customHeight="1">
      <c r="B384" s="19"/>
      <c r="C384" s="55" t="s">
        <v>619</v>
      </c>
      <c r="D384" s="23">
        <f>SUM(D375:D383)</f>
        <v>12.87</v>
      </c>
      <c r="E384" s="23">
        <f>SUM(E375:E383)</f>
        <v>12.47</v>
      </c>
      <c r="F384" s="55"/>
      <c r="G384" s="55"/>
      <c r="H384" s="55"/>
      <c r="I384" s="23"/>
      <c r="J384" s="23"/>
      <c r="K384" s="23"/>
      <c r="L384" s="23"/>
      <c r="M384" s="55"/>
      <c r="N384" s="23"/>
      <c r="O384" s="19"/>
      <c r="P384" s="23"/>
      <c r="Q384" s="27"/>
      <c r="R384" s="23" t="str">
        <f>IF(D384="","",IF(D384&gt;=15,"Pusat",IF(AND(D384&lt;=14.99,D384&gt;=10),"Provinsi",IF(AND(D384&lt;=9.99,D384&gt;=0),"Kota","Kota"))))</f>
        <v>Provinsi</v>
      </c>
    </row>
    <row r="385" spans="2:18" s="31" customFormat="1" ht="11.4" customHeight="1">
      <c r="B385" s="10">
        <v>73</v>
      </c>
      <c r="C385" s="38" t="s">
        <v>620</v>
      </c>
      <c r="D385" s="14">
        <v>1.3</v>
      </c>
      <c r="E385" s="14">
        <v>1.29</v>
      </c>
      <c r="F385" s="38" t="s">
        <v>621</v>
      </c>
      <c r="G385" s="38" t="s">
        <v>622</v>
      </c>
      <c r="H385" s="38" t="s">
        <v>596</v>
      </c>
      <c r="I385" s="14">
        <v>40</v>
      </c>
      <c r="J385" s="15">
        <f t="shared" ref="J385:J390" si="91">I385/E385</f>
        <v>31.007751937984494</v>
      </c>
      <c r="K385" s="14" t="s">
        <v>623</v>
      </c>
      <c r="L385" s="14" t="s">
        <v>624</v>
      </c>
      <c r="M385" s="38">
        <v>24</v>
      </c>
      <c r="N385" s="14" t="str">
        <f t="shared" ref="N385:N391" si="92">IF(M385="","",IF(M385&gt;=60,"Kumuh Berat",IF(AND(M385&lt;=59,M385&gt;=38),"Kumuh Sedang",IF(AND(M385&lt;=37,M385&gt;=16),"Kumuh Ringan","Tidak Kumuh"))))</f>
        <v>Kumuh Ringan</v>
      </c>
      <c r="O385" s="10">
        <v>6</v>
      </c>
      <c r="P385" s="14" t="str">
        <f t="shared" ref="P385:P391" si="93">IF(O385="","",IF(O385&gt;=11,"Tinggi",IF(AND(O385&lt;=10,O385&gt;=6),"Sedang",IF(AND(O385&lt;=5,O385&gt;=1),"Rendah","Rendah"))))</f>
        <v>Sedang</v>
      </c>
      <c r="Q385" s="18" t="s">
        <v>85</v>
      </c>
      <c r="R385" s="14"/>
    </row>
    <row r="386" spans="2:18" s="31" customFormat="1" ht="11.4" customHeight="1">
      <c r="B386" s="10">
        <v>74</v>
      </c>
      <c r="C386" s="38" t="s">
        <v>620</v>
      </c>
      <c r="D386" s="14">
        <v>1.6</v>
      </c>
      <c r="E386" s="14">
        <v>1.58</v>
      </c>
      <c r="F386" s="38" t="s">
        <v>625</v>
      </c>
      <c r="G386" s="38" t="s">
        <v>622</v>
      </c>
      <c r="H386" s="38" t="s">
        <v>596</v>
      </c>
      <c r="I386" s="14">
        <v>123</v>
      </c>
      <c r="J386" s="15">
        <f t="shared" si="91"/>
        <v>77.848101265822777</v>
      </c>
      <c r="K386" s="14" t="s">
        <v>626</v>
      </c>
      <c r="L386" s="14" t="s">
        <v>627</v>
      </c>
      <c r="M386" s="38">
        <v>16</v>
      </c>
      <c r="N386" s="14" t="str">
        <f t="shared" si="92"/>
        <v>Kumuh Ringan</v>
      </c>
      <c r="O386" s="10">
        <v>6</v>
      </c>
      <c r="P386" s="14" t="str">
        <f t="shared" si="93"/>
        <v>Sedang</v>
      </c>
      <c r="Q386" s="18" t="s">
        <v>85</v>
      </c>
      <c r="R386" s="14"/>
    </row>
    <row r="387" spans="2:18" s="31" customFormat="1" ht="11.4" customHeight="1">
      <c r="B387" s="10">
        <v>75</v>
      </c>
      <c r="C387" s="38" t="s">
        <v>620</v>
      </c>
      <c r="D387" s="14">
        <v>2.77</v>
      </c>
      <c r="E387" s="14">
        <v>2.77</v>
      </c>
      <c r="F387" s="38" t="s">
        <v>628</v>
      </c>
      <c r="G387" s="38" t="s">
        <v>622</v>
      </c>
      <c r="H387" s="38" t="s">
        <v>596</v>
      </c>
      <c r="I387" s="14">
        <v>101</v>
      </c>
      <c r="J387" s="15">
        <f t="shared" si="91"/>
        <v>36.462093862815884</v>
      </c>
      <c r="K387" s="14" t="s">
        <v>629</v>
      </c>
      <c r="L387" s="14" t="s">
        <v>630</v>
      </c>
      <c r="M387" s="38">
        <v>26</v>
      </c>
      <c r="N387" s="14" t="str">
        <f t="shared" si="92"/>
        <v>Kumuh Ringan</v>
      </c>
      <c r="O387" s="10">
        <v>6</v>
      </c>
      <c r="P387" s="14" t="str">
        <f t="shared" si="93"/>
        <v>Sedang</v>
      </c>
      <c r="Q387" s="18" t="s">
        <v>85</v>
      </c>
      <c r="R387" s="14"/>
    </row>
    <row r="388" spans="2:18" s="31" customFormat="1" ht="11.4" customHeight="1">
      <c r="B388" s="10">
        <v>76</v>
      </c>
      <c r="C388" s="38" t="s">
        <v>620</v>
      </c>
      <c r="D388" s="14">
        <v>1.87</v>
      </c>
      <c r="E388" s="37">
        <v>2</v>
      </c>
      <c r="F388" s="38" t="s">
        <v>631</v>
      </c>
      <c r="G388" s="38" t="s">
        <v>622</v>
      </c>
      <c r="H388" s="38" t="s">
        <v>596</v>
      </c>
      <c r="I388" s="14">
        <v>103</v>
      </c>
      <c r="J388" s="15">
        <f t="shared" si="91"/>
        <v>51.5</v>
      </c>
      <c r="K388" s="14" t="s">
        <v>632</v>
      </c>
      <c r="L388" s="14" t="s">
        <v>633</v>
      </c>
      <c r="M388" s="38">
        <v>20</v>
      </c>
      <c r="N388" s="14" t="str">
        <f t="shared" si="92"/>
        <v>Kumuh Ringan</v>
      </c>
      <c r="O388" s="10">
        <v>6</v>
      </c>
      <c r="P388" s="14" t="str">
        <f t="shared" si="93"/>
        <v>Sedang</v>
      </c>
      <c r="Q388" s="18" t="s">
        <v>85</v>
      </c>
      <c r="R388" s="14"/>
    </row>
    <row r="389" spans="2:18" s="31" customFormat="1" ht="11.4" customHeight="1">
      <c r="B389" s="10">
        <v>77</v>
      </c>
      <c r="C389" s="38" t="s">
        <v>620</v>
      </c>
      <c r="D389" s="14">
        <v>0.82</v>
      </c>
      <c r="E389" s="14">
        <v>0.82</v>
      </c>
      <c r="F389" s="38" t="s">
        <v>634</v>
      </c>
      <c r="G389" s="38" t="s">
        <v>622</v>
      </c>
      <c r="H389" s="38" t="s">
        <v>596</v>
      </c>
      <c r="I389" s="14">
        <v>65</v>
      </c>
      <c r="J389" s="15">
        <f t="shared" si="91"/>
        <v>79.268292682926841</v>
      </c>
      <c r="K389" s="14" t="s">
        <v>635</v>
      </c>
      <c r="L389" s="14" t="s">
        <v>636</v>
      </c>
      <c r="M389" s="38">
        <v>17</v>
      </c>
      <c r="N389" s="14" t="str">
        <f t="shared" si="92"/>
        <v>Kumuh Ringan</v>
      </c>
      <c r="O389" s="10">
        <v>6</v>
      </c>
      <c r="P389" s="14" t="str">
        <f t="shared" si="93"/>
        <v>Sedang</v>
      </c>
      <c r="Q389" s="18" t="s">
        <v>85</v>
      </c>
      <c r="R389" s="14"/>
    </row>
    <row r="390" spans="2:18" s="31" customFormat="1" ht="11.4" customHeight="1">
      <c r="B390" s="10">
        <v>78</v>
      </c>
      <c r="C390" s="38" t="s">
        <v>620</v>
      </c>
      <c r="D390" s="14">
        <v>0.97</v>
      </c>
      <c r="E390" s="14">
        <v>0.97</v>
      </c>
      <c r="F390" s="38" t="s">
        <v>637</v>
      </c>
      <c r="G390" s="38" t="s">
        <v>622</v>
      </c>
      <c r="H390" s="38" t="s">
        <v>596</v>
      </c>
      <c r="I390" s="14">
        <v>53</v>
      </c>
      <c r="J390" s="15">
        <f t="shared" si="91"/>
        <v>54.639175257731964</v>
      </c>
      <c r="K390" s="14" t="s">
        <v>638</v>
      </c>
      <c r="L390" s="14" t="s">
        <v>639</v>
      </c>
      <c r="M390" s="38">
        <v>22</v>
      </c>
      <c r="N390" s="14" t="str">
        <f t="shared" si="92"/>
        <v>Kumuh Ringan</v>
      </c>
      <c r="O390" s="10">
        <v>6</v>
      </c>
      <c r="P390" s="14" t="str">
        <f t="shared" si="93"/>
        <v>Sedang</v>
      </c>
      <c r="Q390" s="18" t="s">
        <v>85</v>
      </c>
      <c r="R390" s="14"/>
    </row>
    <row r="391" spans="2:18" s="31" customFormat="1" ht="11.4" customHeight="1">
      <c r="B391" s="10">
        <v>79</v>
      </c>
      <c r="C391" s="38" t="s">
        <v>620</v>
      </c>
      <c r="D391" s="14">
        <v>1.71</v>
      </c>
      <c r="E391" s="14">
        <v>2.16</v>
      </c>
      <c r="F391" s="38" t="s">
        <v>640</v>
      </c>
      <c r="G391" s="38" t="s">
        <v>622</v>
      </c>
      <c r="H391" s="38" t="s">
        <v>596</v>
      </c>
      <c r="I391" s="14">
        <v>37</v>
      </c>
      <c r="J391" s="15">
        <f>I391/E391</f>
        <v>17.12962962962963</v>
      </c>
      <c r="K391" s="14" t="s">
        <v>641</v>
      </c>
      <c r="L391" s="14" t="s">
        <v>642</v>
      </c>
      <c r="M391" s="38">
        <v>28</v>
      </c>
      <c r="N391" s="14" t="str">
        <f t="shared" si="92"/>
        <v>Kumuh Ringan</v>
      </c>
      <c r="O391" s="10">
        <v>6</v>
      </c>
      <c r="P391" s="14" t="str">
        <f t="shared" si="93"/>
        <v>Sedang</v>
      </c>
      <c r="Q391" s="18" t="s">
        <v>85</v>
      </c>
      <c r="R391" s="14"/>
    </row>
    <row r="392" spans="2:18" s="31" customFormat="1" ht="11.4" customHeight="1">
      <c r="B392" s="19"/>
      <c r="C392" s="55" t="s">
        <v>643</v>
      </c>
      <c r="D392" s="23">
        <f>SUM(D385:D391)</f>
        <v>11.04</v>
      </c>
      <c r="E392" s="23">
        <f>SUM(E385:E391)</f>
        <v>11.590000000000002</v>
      </c>
      <c r="F392" s="55"/>
      <c r="G392" s="55"/>
      <c r="H392" s="55"/>
      <c r="I392" s="23"/>
      <c r="J392" s="23"/>
      <c r="K392" s="23"/>
      <c r="L392" s="23"/>
      <c r="M392" s="55"/>
      <c r="N392" s="23"/>
      <c r="O392" s="19"/>
      <c r="P392" s="23"/>
      <c r="Q392" s="27"/>
      <c r="R392" s="23" t="str">
        <f>IF(D392="","",IF(D392&gt;=15,"Pusat",IF(AND(D392&lt;=14.99,D392&gt;=10),"Provinsi",IF(AND(D392&lt;=9.99,D392&gt;=0),"Kota","Kota"))))</f>
        <v>Provinsi</v>
      </c>
    </row>
    <row r="393" spans="2:18" s="31" customFormat="1" ht="11.4" customHeight="1">
      <c r="B393" s="10">
        <v>80</v>
      </c>
      <c r="C393" s="38" t="s">
        <v>644</v>
      </c>
      <c r="D393" s="14">
        <v>4.2</v>
      </c>
      <c r="E393" s="14">
        <v>4.2</v>
      </c>
      <c r="F393" s="38" t="s">
        <v>380</v>
      </c>
      <c r="G393" s="38" t="s">
        <v>645</v>
      </c>
      <c r="H393" s="38" t="s">
        <v>646</v>
      </c>
      <c r="I393" s="14">
        <v>254</v>
      </c>
      <c r="J393" s="15">
        <f>I393/E393</f>
        <v>60.476190476190474</v>
      </c>
      <c r="K393" s="14" t="s">
        <v>647</v>
      </c>
      <c r="L393" s="14" t="s">
        <v>648</v>
      </c>
      <c r="M393" s="38">
        <v>16</v>
      </c>
      <c r="N393" s="14" t="str">
        <f>IF(M393="","",IF(M393&gt;=60,"Kumuh Berat",IF(AND(M393&lt;=59,M393&gt;=38),"Kumuh Sedang",IF(AND(M393&lt;=37,M393&gt;=16),"Kumuh Ringan","Tidak Kumuh"))))</f>
        <v>Kumuh Ringan</v>
      </c>
      <c r="O393" s="10">
        <v>6</v>
      </c>
      <c r="P393" s="14" t="str">
        <f t="shared" ref="P393:P395" si="94">IF(O393="","",IF(O393&gt;=11,"Tinggi",IF(AND(O393&lt;=10,O393&gt;=6),"Sedang",IF(AND(O393&lt;=5,O393&gt;=1),"Rendah","Rendah"))))</f>
        <v>Sedang</v>
      </c>
      <c r="Q393" s="18" t="s">
        <v>85</v>
      </c>
      <c r="R393" s="14"/>
    </row>
    <row r="394" spans="2:18" s="31" customFormat="1" ht="11.4" customHeight="1">
      <c r="B394" s="10">
        <v>81</v>
      </c>
      <c r="C394" s="38" t="s">
        <v>644</v>
      </c>
      <c r="D394" s="14">
        <v>2.2599999999999998</v>
      </c>
      <c r="E394" s="14">
        <v>2.2599999999999998</v>
      </c>
      <c r="F394" s="38" t="s">
        <v>605</v>
      </c>
      <c r="G394" s="38" t="s">
        <v>645</v>
      </c>
      <c r="H394" s="38" t="s">
        <v>646</v>
      </c>
      <c r="I394" s="14">
        <v>239</v>
      </c>
      <c r="J394" s="15">
        <f>I394/E394</f>
        <v>105.75221238938055</v>
      </c>
      <c r="K394" s="14" t="s">
        <v>649</v>
      </c>
      <c r="L394" s="14" t="s">
        <v>650</v>
      </c>
      <c r="M394" s="38">
        <v>21</v>
      </c>
      <c r="N394" s="14" t="str">
        <f>IF(M394="","",IF(M394&gt;=60,"Kumuh Berat",IF(AND(M394&lt;=59,M394&gt;=38),"Kumuh Sedang",IF(AND(M394&lt;=37,M394&gt;=16),"Kumuh Ringan","Tidak Kumuh"))))</f>
        <v>Kumuh Ringan</v>
      </c>
      <c r="O394" s="10">
        <v>6</v>
      </c>
      <c r="P394" s="14" t="str">
        <f t="shared" si="94"/>
        <v>Sedang</v>
      </c>
      <c r="Q394" s="18" t="s">
        <v>85</v>
      </c>
      <c r="R394" s="14"/>
    </row>
    <row r="395" spans="2:18" s="31" customFormat="1" ht="11.4" customHeight="1">
      <c r="B395" s="10">
        <v>82</v>
      </c>
      <c r="C395" s="38" t="s">
        <v>644</v>
      </c>
      <c r="D395" s="14">
        <v>2.16</v>
      </c>
      <c r="E395" s="14">
        <v>2.16</v>
      </c>
      <c r="F395" s="38" t="s">
        <v>651</v>
      </c>
      <c r="G395" s="38" t="s">
        <v>645</v>
      </c>
      <c r="H395" s="38" t="s">
        <v>646</v>
      </c>
      <c r="I395" s="14">
        <v>59</v>
      </c>
      <c r="J395" s="15">
        <f>I395/E395</f>
        <v>27.314814814814813</v>
      </c>
      <c r="K395" s="14" t="s">
        <v>652</v>
      </c>
      <c r="L395" s="14" t="s">
        <v>653</v>
      </c>
      <c r="M395" s="38">
        <v>30</v>
      </c>
      <c r="N395" s="14" t="str">
        <f>IF(M395="","",IF(M395&gt;=60,"Kumuh Berat",IF(AND(M395&lt;=59,M395&gt;=38),"Kumuh Sedang",IF(AND(M395&lt;=37,M395&gt;=16),"Kumuh Ringan","Tidak Kumuh"))))</f>
        <v>Kumuh Ringan</v>
      </c>
      <c r="O395" s="10">
        <v>6</v>
      </c>
      <c r="P395" s="14" t="str">
        <f t="shared" si="94"/>
        <v>Sedang</v>
      </c>
      <c r="Q395" s="18" t="s">
        <v>85</v>
      </c>
      <c r="R395" s="14"/>
    </row>
    <row r="396" spans="2:18" s="31" customFormat="1" ht="11.4" customHeight="1">
      <c r="B396" s="19"/>
      <c r="C396" s="55" t="s">
        <v>654</v>
      </c>
      <c r="D396" s="23">
        <f>SUM(D393:D395)</f>
        <v>8.620000000000001</v>
      </c>
      <c r="E396" s="23">
        <f>SUM(E393:E395)</f>
        <v>8.620000000000001</v>
      </c>
      <c r="F396" s="55"/>
      <c r="G396" s="55"/>
      <c r="H396" s="55"/>
      <c r="I396" s="23"/>
      <c r="J396" s="23"/>
      <c r="K396" s="23"/>
      <c r="L396" s="23"/>
      <c r="M396" s="55"/>
      <c r="N396" s="23"/>
      <c r="O396" s="19"/>
      <c r="P396" s="23"/>
      <c r="Q396" s="27"/>
      <c r="R396" s="23" t="str">
        <f>IF(D396="","",IF(D396&gt;=15,"Pusat",IF(AND(D396&lt;=14.99,D396&gt;=10),"Provinsi",IF(AND(D396&lt;=9.99,D396&gt;=0),"Kota","Kota"))))</f>
        <v>Kota</v>
      </c>
    </row>
    <row r="397" spans="2:18" s="31" customFormat="1" ht="11.4" customHeight="1">
      <c r="B397" s="10">
        <v>83</v>
      </c>
      <c r="C397" s="38" t="s">
        <v>655</v>
      </c>
      <c r="D397" s="14">
        <v>3.49</v>
      </c>
      <c r="E397" s="14">
        <v>3.5</v>
      </c>
      <c r="F397" s="14" t="s">
        <v>656</v>
      </c>
      <c r="G397" s="38" t="s">
        <v>645</v>
      </c>
      <c r="H397" s="38" t="s">
        <v>646</v>
      </c>
      <c r="I397" s="14">
        <v>257</v>
      </c>
      <c r="J397" s="15">
        <f>I397/E397</f>
        <v>73.428571428571431</v>
      </c>
      <c r="K397" s="14" t="s">
        <v>657</v>
      </c>
      <c r="L397" s="14" t="s">
        <v>658</v>
      </c>
      <c r="M397" s="38">
        <v>16</v>
      </c>
      <c r="N397" s="14" t="str">
        <f>IF(M397="","",IF(M397&gt;=60,"Kumuh Berat",IF(AND(M397&lt;=59,M397&gt;=38),"Kumuh Sedang",IF(AND(M397&lt;=37,M397&gt;=16),"Kumuh Ringan","Tidak Kumuh"))))</f>
        <v>Kumuh Ringan</v>
      </c>
      <c r="O397" s="10">
        <v>6</v>
      </c>
      <c r="P397" s="14" t="str">
        <f t="shared" ref="P397:P399" si="95">IF(O397="","",IF(O397&gt;=11,"Tinggi",IF(AND(O397&lt;=10,O397&gt;=6),"Sedang",IF(AND(O397&lt;=5,O397&gt;=1),"Rendah","Rendah"))))</f>
        <v>Sedang</v>
      </c>
      <c r="Q397" s="18" t="s">
        <v>85</v>
      </c>
      <c r="R397" s="14"/>
    </row>
    <row r="398" spans="2:18" s="31" customFormat="1" ht="11.4" customHeight="1">
      <c r="B398" s="10">
        <v>84</v>
      </c>
      <c r="C398" s="38" t="s">
        <v>655</v>
      </c>
      <c r="D398" s="14">
        <v>6.15</v>
      </c>
      <c r="E398" s="14">
        <v>6.15</v>
      </c>
      <c r="F398" s="14" t="s">
        <v>659</v>
      </c>
      <c r="G398" s="38" t="s">
        <v>645</v>
      </c>
      <c r="H398" s="38" t="s">
        <v>646</v>
      </c>
      <c r="I398" s="14">
        <v>257</v>
      </c>
      <c r="J398" s="15">
        <f>I398/E398</f>
        <v>41.788617886178862</v>
      </c>
      <c r="K398" s="14" t="s">
        <v>660</v>
      </c>
      <c r="L398" s="14" t="s">
        <v>661</v>
      </c>
      <c r="M398" s="38">
        <v>19</v>
      </c>
      <c r="N398" s="14" t="str">
        <f>IF(M398="","",IF(M398&gt;=60,"Kumuh Berat",IF(AND(M398&lt;=59,M398&gt;=38),"Kumuh Sedang",IF(AND(M398&lt;=37,M398&gt;=16),"Kumuh Ringan","Tidak Kumuh"))))</f>
        <v>Kumuh Ringan</v>
      </c>
      <c r="O398" s="10">
        <v>6</v>
      </c>
      <c r="P398" s="14" t="str">
        <f t="shared" si="95"/>
        <v>Sedang</v>
      </c>
      <c r="Q398" s="18" t="s">
        <v>85</v>
      </c>
      <c r="R398" s="14"/>
    </row>
    <row r="399" spans="2:18" s="31" customFormat="1" ht="11.4" customHeight="1">
      <c r="B399" s="10">
        <v>85</v>
      </c>
      <c r="C399" s="38" t="s">
        <v>655</v>
      </c>
      <c r="D399" s="14">
        <v>5.32</v>
      </c>
      <c r="E399" s="14">
        <v>5.32</v>
      </c>
      <c r="F399" s="14" t="s">
        <v>662</v>
      </c>
      <c r="G399" s="38" t="s">
        <v>645</v>
      </c>
      <c r="H399" s="38" t="s">
        <v>646</v>
      </c>
      <c r="I399" s="14">
        <v>55</v>
      </c>
      <c r="J399" s="15">
        <f>I399/E399</f>
        <v>10.338345864661653</v>
      </c>
      <c r="K399" s="14" t="s">
        <v>663</v>
      </c>
      <c r="L399" s="14" t="s">
        <v>664</v>
      </c>
      <c r="M399" s="38">
        <v>22</v>
      </c>
      <c r="N399" s="14" t="str">
        <f>IF(M399="","",IF(M399&gt;=60,"Kumuh Berat",IF(AND(M399&lt;=59,M399&gt;=38),"Kumuh Sedang",IF(AND(M399&lt;=37,M399&gt;=16),"Kumuh Ringan","Tidak Kumuh"))))</f>
        <v>Kumuh Ringan</v>
      </c>
      <c r="O399" s="10">
        <v>6</v>
      </c>
      <c r="P399" s="14" t="str">
        <f t="shared" si="95"/>
        <v>Sedang</v>
      </c>
      <c r="Q399" s="18" t="s">
        <v>85</v>
      </c>
      <c r="R399" s="14"/>
    </row>
    <row r="400" spans="2:18" s="31" customFormat="1" ht="11.4" customHeight="1">
      <c r="B400" s="19"/>
      <c r="C400" s="55" t="s">
        <v>665</v>
      </c>
      <c r="D400" s="23">
        <f>SUM(D397:D399)</f>
        <v>14.96</v>
      </c>
      <c r="E400" s="23">
        <f>SUM(E397:E399)</f>
        <v>14.97</v>
      </c>
      <c r="F400" s="55"/>
      <c r="G400" s="55"/>
      <c r="H400" s="55"/>
      <c r="I400" s="23"/>
      <c r="J400" s="23"/>
      <c r="K400" s="23"/>
      <c r="L400" s="23"/>
      <c r="M400" s="55"/>
      <c r="N400" s="23"/>
      <c r="O400" s="19"/>
      <c r="P400" s="23"/>
      <c r="Q400" s="27"/>
      <c r="R400" s="23" t="str">
        <f>IF(D400="","",IF(D400&gt;=15,"Pusat",IF(AND(D400&lt;=14.99,D400&gt;=10),"Provinsi",IF(AND(D400&lt;=9.99,D400&gt;=0),"Kota","Kota"))))</f>
        <v>Provinsi</v>
      </c>
    </row>
    <row r="401" spans="2:18" s="31" customFormat="1" ht="11.4" customHeight="1">
      <c r="B401" s="10">
        <v>86</v>
      </c>
      <c r="C401" s="38" t="s">
        <v>666</v>
      </c>
      <c r="D401" s="14">
        <v>2.92</v>
      </c>
      <c r="E401" s="14">
        <v>2.92</v>
      </c>
      <c r="F401" s="38" t="s">
        <v>419</v>
      </c>
      <c r="G401" s="38" t="s">
        <v>667</v>
      </c>
      <c r="H401" s="38" t="s">
        <v>646</v>
      </c>
      <c r="I401" s="14">
        <v>136</v>
      </c>
      <c r="J401" s="15">
        <f>I401/E401</f>
        <v>46.575342465753423</v>
      </c>
      <c r="K401" s="14" t="s">
        <v>668</v>
      </c>
      <c r="L401" s="14" t="s">
        <v>669</v>
      </c>
      <c r="M401" s="38">
        <v>17</v>
      </c>
      <c r="N401" s="14" t="str">
        <f>IF(M401="","",IF(M401&gt;=60,"Kumuh Berat",IF(AND(M401&lt;=59,M401&gt;=38),"Kumuh Sedang",IF(AND(M401&lt;=37,M401&gt;=16),"Kumuh Ringan","Tidak Kumuh"))))</f>
        <v>Kumuh Ringan</v>
      </c>
      <c r="O401" s="10">
        <v>7</v>
      </c>
      <c r="P401" s="14" t="str">
        <f t="shared" ref="P401:P403" si="96">IF(O401="","",IF(O401&gt;=11,"Tinggi",IF(AND(O401&lt;=10,O401&gt;=6),"Sedang",IF(AND(O401&lt;=5,O401&gt;=1),"Rendah","Rendah"))))</f>
        <v>Sedang</v>
      </c>
      <c r="Q401" s="18" t="s">
        <v>26</v>
      </c>
      <c r="R401" s="14"/>
    </row>
    <row r="402" spans="2:18" s="31" customFormat="1" ht="11.4" customHeight="1">
      <c r="B402" s="10">
        <v>87</v>
      </c>
      <c r="C402" s="38" t="s">
        <v>666</v>
      </c>
      <c r="D402" s="14">
        <v>2.4300000000000002</v>
      </c>
      <c r="E402" s="14">
        <v>2.44</v>
      </c>
      <c r="F402" s="38" t="s">
        <v>423</v>
      </c>
      <c r="G402" s="38" t="s">
        <v>667</v>
      </c>
      <c r="H402" s="38" t="s">
        <v>646</v>
      </c>
      <c r="I402" s="14">
        <v>135</v>
      </c>
      <c r="J402" s="15">
        <f>I402/E402</f>
        <v>55.327868852459019</v>
      </c>
      <c r="K402" s="14" t="s">
        <v>670</v>
      </c>
      <c r="L402" s="14" t="s">
        <v>671</v>
      </c>
      <c r="M402" s="38">
        <v>16</v>
      </c>
      <c r="N402" s="14" t="str">
        <f>IF(M402="","",IF(M402&gt;=60,"Kumuh Berat",IF(AND(M402&lt;=59,M402&gt;=38),"Kumuh Sedang",IF(AND(M402&lt;=37,M402&gt;=16),"Kumuh Ringan","Tidak Kumuh"))))</f>
        <v>Kumuh Ringan</v>
      </c>
      <c r="O402" s="10">
        <v>7</v>
      </c>
      <c r="P402" s="14" t="str">
        <f t="shared" si="96"/>
        <v>Sedang</v>
      </c>
      <c r="Q402" s="18" t="s">
        <v>26</v>
      </c>
      <c r="R402" s="14"/>
    </row>
    <row r="403" spans="2:18" s="31" customFormat="1" ht="11.4" customHeight="1">
      <c r="B403" s="10">
        <v>88</v>
      </c>
      <c r="C403" s="38" t="s">
        <v>666</v>
      </c>
      <c r="D403" s="14">
        <v>7.42</v>
      </c>
      <c r="E403" s="14">
        <v>7.11</v>
      </c>
      <c r="F403" s="38" t="s">
        <v>426</v>
      </c>
      <c r="G403" s="38" t="s">
        <v>667</v>
      </c>
      <c r="H403" s="38" t="s">
        <v>646</v>
      </c>
      <c r="I403" s="14">
        <v>256</v>
      </c>
      <c r="J403" s="15">
        <f>I403/E403</f>
        <v>36.005625879043599</v>
      </c>
      <c r="K403" s="14" t="s">
        <v>672</v>
      </c>
      <c r="L403" s="14" t="s">
        <v>673</v>
      </c>
      <c r="M403" s="38">
        <v>17</v>
      </c>
      <c r="N403" s="14" t="str">
        <f>IF(M403="","",IF(M403&gt;=60,"Kumuh Berat",IF(AND(M403&lt;=59,M403&gt;=38),"Kumuh Sedang",IF(AND(M403&lt;=37,M403&gt;=16),"Kumuh Ringan","Tidak Kumuh"))))</f>
        <v>Kumuh Ringan</v>
      </c>
      <c r="O403" s="10">
        <v>7</v>
      </c>
      <c r="P403" s="14" t="str">
        <f t="shared" si="96"/>
        <v>Sedang</v>
      </c>
      <c r="Q403" s="18" t="s">
        <v>26</v>
      </c>
      <c r="R403" s="14"/>
    </row>
    <row r="404" spans="2:18" s="31" customFormat="1" ht="11.4" customHeight="1">
      <c r="B404" s="19"/>
      <c r="C404" s="55" t="s">
        <v>674</v>
      </c>
      <c r="D404" s="23">
        <f>SUM(D401:D403)</f>
        <v>12.77</v>
      </c>
      <c r="E404" s="23">
        <f>SUM(E401:E403)</f>
        <v>12.469999999999999</v>
      </c>
      <c r="F404" s="55"/>
      <c r="G404" s="55"/>
      <c r="H404" s="55"/>
      <c r="I404" s="23"/>
      <c r="J404" s="23"/>
      <c r="K404" s="23"/>
      <c r="L404" s="23"/>
      <c r="M404" s="55"/>
      <c r="N404" s="23"/>
      <c r="O404" s="19"/>
      <c r="P404" s="23"/>
      <c r="Q404" s="27"/>
      <c r="R404" s="23" t="str">
        <f>IF(D404="","",IF(D404&gt;=15,"Pusat",IF(AND(D404&lt;=14.99,D404&gt;=10),"Provinsi",IF(AND(D404&lt;=9.99,D404&gt;=0),"Kota","Kota"))))</f>
        <v>Provinsi</v>
      </c>
    </row>
    <row r="405" spans="2:18" s="31" customFormat="1" ht="11.4" customHeight="1">
      <c r="B405" s="10">
        <v>89</v>
      </c>
      <c r="C405" s="38" t="s">
        <v>675</v>
      </c>
      <c r="D405" s="14">
        <v>5.57</v>
      </c>
      <c r="E405" s="14">
        <v>4</v>
      </c>
      <c r="F405" s="38" t="s">
        <v>385</v>
      </c>
      <c r="G405" s="38" t="s">
        <v>667</v>
      </c>
      <c r="H405" s="38" t="s">
        <v>646</v>
      </c>
      <c r="I405" s="14">
        <v>118</v>
      </c>
      <c r="J405" s="15">
        <f>I405/E405</f>
        <v>29.5</v>
      </c>
      <c r="K405" s="14" t="s">
        <v>676</v>
      </c>
      <c r="L405" s="14" t="s">
        <v>677</v>
      </c>
      <c r="M405" s="38">
        <v>30</v>
      </c>
      <c r="N405" s="14" t="str">
        <f>IF(M405="","",IF(M405&gt;=60,"Kumuh Berat",IF(AND(M405&lt;=59,M405&gt;=38),"Kumuh Sedang",IF(AND(M405&lt;=37,M405&gt;=16),"Kumuh Ringan","Tidak Kumuh"))))</f>
        <v>Kumuh Ringan</v>
      </c>
      <c r="O405" s="10">
        <v>7</v>
      </c>
      <c r="P405" s="14" t="str">
        <f t="shared" ref="P405:P406" si="97">IF(O405="","",IF(O405&gt;=11,"Tinggi",IF(AND(O405&lt;=10,O405&gt;=6),"Sedang",IF(AND(O405&lt;=5,O405&gt;=1),"Rendah","Rendah"))))</f>
        <v>Sedang</v>
      </c>
      <c r="Q405" s="18" t="s">
        <v>26</v>
      </c>
      <c r="R405" s="14"/>
    </row>
    <row r="406" spans="2:18" s="31" customFormat="1" ht="11.4" customHeight="1">
      <c r="B406" s="10">
        <v>90</v>
      </c>
      <c r="C406" s="38" t="s">
        <v>675</v>
      </c>
      <c r="D406" s="14">
        <v>6.1</v>
      </c>
      <c r="E406" s="14">
        <v>6.1</v>
      </c>
      <c r="F406" s="38" t="s">
        <v>388</v>
      </c>
      <c r="G406" s="38" t="s">
        <v>667</v>
      </c>
      <c r="H406" s="38" t="s">
        <v>646</v>
      </c>
      <c r="I406" s="14">
        <v>235</v>
      </c>
      <c r="J406" s="15">
        <f>I406/E406</f>
        <v>38.524590163934427</v>
      </c>
      <c r="K406" s="14" t="s">
        <v>678</v>
      </c>
      <c r="L406" s="14" t="s">
        <v>679</v>
      </c>
      <c r="M406" s="38">
        <v>20</v>
      </c>
      <c r="N406" s="14" t="str">
        <f>IF(M406="","",IF(M406&gt;=60,"Kumuh Berat",IF(AND(M406&lt;=59,M406&gt;=38),"Kumuh Sedang",IF(AND(M406&lt;=37,M406&gt;=16),"Kumuh Ringan","Tidak Kumuh"))))</f>
        <v>Kumuh Ringan</v>
      </c>
      <c r="O406" s="10">
        <v>7</v>
      </c>
      <c r="P406" s="14" t="str">
        <f t="shared" si="97"/>
        <v>Sedang</v>
      </c>
      <c r="Q406" s="18" t="s">
        <v>26</v>
      </c>
      <c r="R406" s="14"/>
    </row>
    <row r="407" spans="2:18" s="31" customFormat="1" ht="11.4" customHeight="1">
      <c r="B407" s="19"/>
      <c r="C407" s="55" t="s">
        <v>680</v>
      </c>
      <c r="D407" s="23">
        <f>SUM(D405:D406)</f>
        <v>11.67</v>
      </c>
      <c r="E407" s="23">
        <f>SUM(E405:E406)</f>
        <v>10.1</v>
      </c>
      <c r="F407" s="55"/>
      <c r="G407" s="55"/>
      <c r="H407" s="55"/>
      <c r="I407" s="23"/>
      <c r="J407" s="23"/>
      <c r="K407" s="23"/>
      <c r="L407" s="23"/>
      <c r="M407" s="55"/>
      <c r="N407" s="23"/>
      <c r="O407" s="19"/>
      <c r="P407" s="23"/>
      <c r="Q407" s="27"/>
      <c r="R407" s="23" t="str">
        <f>IF(D407="","",IF(D407&gt;=15,"Pusat",IF(AND(D407&lt;=14.99,D407&gt;=10),"Provinsi",IF(AND(D407&lt;=9.99,D407&gt;=0),"Kota","Kota"))))</f>
        <v>Provinsi</v>
      </c>
    </row>
    <row r="408" spans="2:18" s="31" customFormat="1" ht="11.4" customHeight="1">
      <c r="B408" s="10">
        <v>91</v>
      </c>
      <c r="C408" s="38" t="s">
        <v>681</v>
      </c>
      <c r="D408" s="14">
        <v>6.69</v>
      </c>
      <c r="E408" s="14">
        <v>6.5</v>
      </c>
      <c r="F408" s="38" t="s">
        <v>391</v>
      </c>
      <c r="G408" s="38" t="s">
        <v>667</v>
      </c>
      <c r="H408" s="38" t="s">
        <v>646</v>
      </c>
      <c r="I408" s="14">
        <v>154</v>
      </c>
      <c r="J408" s="15">
        <f>I408/E408</f>
        <v>23.692307692307693</v>
      </c>
      <c r="K408" s="14" t="s">
        <v>682</v>
      </c>
      <c r="L408" s="14" t="s">
        <v>683</v>
      </c>
      <c r="M408" s="38">
        <v>18</v>
      </c>
      <c r="N408" s="14" t="str">
        <f>IF(M408="","",IF(M408&gt;=60,"Kumuh Berat",IF(AND(M408&lt;=59,M408&gt;=38),"Kumuh Sedang",IF(AND(M408&lt;=37,M408&gt;=16),"Kumuh Ringan","Tidak Kumuh"))))</f>
        <v>Kumuh Ringan</v>
      </c>
      <c r="O408" s="10">
        <v>7</v>
      </c>
      <c r="P408" s="14" t="str">
        <f t="shared" ref="P408" si="98">IF(O408="","",IF(O408&gt;=11,"Tinggi",IF(AND(O408&lt;=10,O408&gt;=6),"Sedang",IF(AND(O408&lt;=5,O408&gt;=1),"Rendah","Rendah"))))</f>
        <v>Sedang</v>
      </c>
      <c r="Q408" s="18" t="s">
        <v>26</v>
      </c>
      <c r="R408" s="14"/>
    </row>
    <row r="409" spans="2:18" s="31" customFormat="1" ht="11.4" customHeight="1">
      <c r="B409" s="19"/>
      <c r="C409" s="55" t="s">
        <v>684</v>
      </c>
      <c r="D409" s="23">
        <f>SUM(D408)</f>
        <v>6.69</v>
      </c>
      <c r="E409" s="23">
        <f>SUM(E408)</f>
        <v>6.5</v>
      </c>
      <c r="F409" s="55"/>
      <c r="G409" s="55"/>
      <c r="H409" s="55"/>
      <c r="I409" s="23"/>
      <c r="J409" s="23"/>
      <c r="K409" s="23"/>
      <c r="L409" s="23"/>
      <c r="M409" s="55"/>
      <c r="N409" s="23"/>
      <c r="O409" s="19"/>
      <c r="P409" s="23"/>
      <c r="Q409" s="27"/>
      <c r="R409" s="23" t="str">
        <f>IF(D409="","",IF(D409&gt;=15,"Pusat",IF(AND(D409&lt;=14.99,D409&gt;=10),"Provinsi",IF(AND(D409&lt;=9.99,D409&gt;=0),"Kota","Kota"))))</f>
        <v>Kota</v>
      </c>
    </row>
    <row r="410" spans="2:18" s="31" customFormat="1" ht="11.4" customHeight="1">
      <c r="B410" s="10">
        <v>92</v>
      </c>
      <c r="C410" s="38" t="s">
        <v>685</v>
      </c>
      <c r="D410" s="14">
        <v>3.26</v>
      </c>
      <c r="E410" s="14">
        <v>3.26</v>
      </c>
      <c r="F410" s="38" t="s">
        <v>686</v>
      </c>
      <c r="G410" s="38" t="s">
        <v>667</v>
      </c>
      <c r="H410" s="38" t="s">
        <v>646</v>
      </c>
      <c r="I410" s="14">
        <v>72</v>
      </c>
      <c r="J410" s="15">
        <f>I410/E410</f>
        <v>22.085889570552148</v>
      </c>
      <c r="K410" s="14" t="s">
        <v>687</v>
      </c>
      <c r="L410" s="14" t="s">
        <v>688</v>
      </c>
      <c r="M410" s="38">
        <v>28</v>
      </c>
      <c r="N410" s="14" t="str">
        <f>IF(M410="","",IF(M410&gt;=60,"Kumuh Berat",IF(AND(M410&lt;=59,M410&gt;=38),"Kumuh Sedang",IF(AND(M410&lt;=37,M410&gt;=16),"Kumuh Ringan","Tidak Kumuh"))))</f>
        <v>Kumuh Ringan</v>
      </c>
      <c r="O410" s="10">
        <v>7</v>
      </c>
      <c r="P410" s="14" t="str">
        <f t="shared" ref="P410:P412" si="99">IF(O410="","",IF(O410&gt;=11,"Tinggi",IF(AND(O410&lt;=10,O410&gt;=6),"Sedang",IF(AND(O410&lt;=5,O410&gt;=1),"Rendah","Rendah"))))</f>
        <v>Sedang</v>
      </c>
      <c r="Q410" s="18" t="s">
        <v>26</v>
      </c>
      <c r="R410" s="14"/>
    </row>
    <row r="411" spans="2:18" s="31" customFormat="1" ht="11.4" customHeight="1">
      <c r="B411" s="10">
        <v>93</v>
      </c>
      <c r="C411" s="38" t="s">
        <v>685</v>
      </c>
      <c r="D411" s="14">
        <v>3.07</v>
      </c>
      <c r="E411" s="14">
        <v>3.07</v>
      </c>
      <c r="F411" s="38" t="s">
        <v>397</v>
      </c>
      <c r="G411" s="38" t="s">
        <v>667</v>
      </c>
      <c r="H411" s="38" t="s">
        <v>646</v>
      </c>
      <c r="I411" s="14">
        <v>87</v>
      </c>
      <c r="J411" s="15">
        <f>I411/E411</f>
        <v>28.338762214983714</v>
      </c>
      <c r="K411" s="14" t="s">
        <v>689</v>
      </c>
      <c r="L411" s="14" t="s">
        <v>690</v>
      </c>
      <c r="M411" s="38">
        <v>26</v>
      </c>
      <c r="N411" s="14" t="str">
        <f>IF(M411="","",IF(M411&gt;=60,"Kumuh Berat",IF(AND(M411&lt;=59,M411&gt;=38),"Kumuh Sedang",IF(AND(M411&lt;=37,M411&gt;=16),"Kumuh Ringan","Tidak Kumuh"))))</f>
        <v>Kumuh Ringan</v>
      </c>
      <c r="O411" s="10">
        <v>7</v>
      </c>
      <c r="P411" s="14" t="str">
        <f t="shared" si="99"/>
        <v>Sedang</v>
      </c>
      <c r="Q411" s="18" t="s">
        <v>26</v>
      </c>
      <c r="R411" s="14"/>
    </row>
    <row r="412" spans="2:18" s="31" customFormat="1" ht="11.4" customHeight="1">
      <c r="B412" s="10">
        <v>94</v>
      </c>
      <c r="C412" s="38" t="s">
        <v>685</v>
      </c>
      <c r="D412" s="14">
        <v>5.39</v>
      </c>
      <c r="E412" s="14">
        <v>4.75</v>
      </c>
      <c r="F412" s="38" t="s">
        <v>402</v>
      </c>
      <c r="G412" s="38" t="s">
        <v>667</v>
      </c>
      <c r="H412" s="38" t="s">
        <v>646</v>
      </c>
      <c r="I412" s="14">
        <v>300</v>
      </c>
      <c r="J412" s="15">
        <f>I412/E412</f>
        <v>63.157894736842103</v>
      </c>
      <c r="K412" s="14" t="s">
        <v>691</v>
      </c>
      <c r="L412" s="14" t="s">
        <v>692</v>
      </c>
      <c r="M412" s="38">
        <v>22</v>
      </c>
      <c r="N412" s="14" t="str">
        <f>IF(M412="","",IF(M412&gt;=60,"Kumuh Berat",IF(AND(M412&lt;=59,M412&gt;=38),"Kumuh Sedang",IF(AND(M412&lt;=37,M412&gt;=16),"Kumuh Ringan","Tidak Kumuh"))))</f>
        <v>Kumuh Ringan</v>
      </c>
      <c r="O412" s="10">
        <v>7</v>
      </c>
      <c r="P412" s="14" t="str">
        <f t="shared" si="99"/>
        <v>Sedang</v>
      </c>
      <c r="Q412" s="18" t="s">
        <v>26</v>
      </c>
      <c r="R412" s="14"/>
    </row>
    <row r="413" spans="2:18" s="31" customFormat="1" ht="11.4" customHeight="1">
      <c r="B413" s="19"/>
      <c r="C413" s="55" t="s">
        <v>693</v>
      </c>
      <c r="D413" s="23">
        <f>SUM(D410:D412)</f>
        <v>11.719999999999999</v>
      </c>
      <c r="E413" s="23">
        <f>SUM(E410:E412)</f>
        <v>11.08</v>
      </c>
      <c r="F413" s="55"/>
      <c r="G413" s="55"/>
      <c r="H413" s="55"/>
      <c r="I413" s="23"/>
      <c r="J413" s="23"/>
      <c r="K413" s="23"/>
      <c r="L413" s="23"/>
      <c r="M413" s="55"/>
      <c r="N413" s="23"/>
      <c r="O413" s="19"/>
      <c r="P413" s="23"/>
      <c r="Q413" s="27"/>
      <c r="R413" s="23" t="str">
        <f>IF(D413="","",IF(D413&gt;=15,"Pusat",IF(AND(D413&lt;=14.99,D413&gt;=10),"Provinsi",IF(AND(D413&lt;=9.99,D413&gt;=0),"Kota","Kota"))))</f>
        <v>Provinsi</v>
      </c>
    </row>
    <row r="414" spans="2:18" s="31" customFormat="1" ht="11.4" customHeight="1">
      <c r="B414" s="10">
        <v>95</v>
      </c>
      <c r="C414" s="38" t="s">
        <v>694</v>
      </c>
      <c r="D414" s="14">
        <v>2.8</v>
      </c>
      <c r="E414" s="14">
        <v>2.8</v>
      </c>
      <c r="F414" s="38" t="s">
        <v>695</v>
      </c>
      <c r="G414" s="38" t="s">
        <v>667</v>
      </c>
      <c r="H414" s="38" t="s">
        <v>646</v>
      </c>
      <c r="I414" s="14">
        <v>118</v>
      </c>
      <c r="J414" s="15">
        <f>I414/E414</f>
        <v>42.142857142857146</v>
      </c>
      <c r="K414" s="14" t="s">
        <v>696</v>
      </c>
      <c r="L414" s="14" t="s">
        <v>697</v>
      </c>
      <c r="M414" s="38">
        <v>28</v>
      </c>
      <c r="N414" s="14" t="str">
        <f>IF(M414="","",IF(M414&gt;=60,"Kumuh Berat",IF(AND(M414&lt;=59,M414&gt;=38),"Kumuh Sedang",IF(AND(M414&lt;=37,M414&gt;=16),"Kumuh Ringan","Tidak Kumuh"))))</f>
        <v>Kumuh Ringan</v>
      </c>
      <c r="O414" s="10">
        <v>7</v>
      </c>
      <c r="P414" s="14" t="str">
        <f t="shared" ref="P414:P416" si="100">IF(O414="","",IF(O414&gt;=11,"Tinggi",IF(AND(O414&lt;=10,O414&gt;=6),"Sedang",IF(AND(O414&lt;=5,O414&gt;=1),"Rendah","Rendah"))))</f>
        <v>Sedang</v>
      </c>
      <c r="Q414" s="18" t="s">
        <v>26</v>
      </c>
      <c r="R414" s="14"/>
    </row>
    <row r="415" spans="2:18" s="31" customFormat="1" ht="11.4" customHeight="1">
      <c r="B415" s="10">
        <v>96</v>
      </c>
      <c r="C415" s="38" t="s">
        <v>694</v>
      </c>
      <c r="D415" s="14">
        <v>8.6300000000000008</v>
      </c>
      <c r="E415" s="14">
        <v>8.6300000000000008</v>
      </c>
      <c r="F415" s="38" t="s">
        <v>408</v>
      </c>
      <c r="G415" s="38" t="s">
        <v>667</v>
      </c>
      <c r="H415" s="38" t="s">
        <v>646</v>
      </c>
      <c r="I415" s="14">
        <v>396</v>
      </c>
      <c r="J415" s="15">
        <f>I415/E415</f>
        <v>45.886442641946694</v>
      </c>
      <c r="K415" s="14" t="s">
        <v>698</v>
      </c>
      <c r="L415" s="14" t="s">
        <v>699</v>
      </c>
      <c r="M415" s="38">
        <v>16</v>
      </c>
      <c r="N415" s="14" t="str">
        <f>IF(M415="","",IF(M415&gt;=60,"Kumuh Berat",IF(AND(M415&lt;=59,M415&gt;=38),"Kumuh Sedang",IF(AND(M415&lt;=37,M415&gt;=16),"Kumuh Ringan","Tidak Kumuh"))))</f>
        <v>Kumuh Ringan</v>
      </c>
      <c r="O415" s="10">
        <v>7</v>
      </c>
      <c r="P415" s="14" t="str">
        <f t="shared" si="100"/>
        <v>Sedang</v>
      </c>
      <c r="Q415" s="18" t="s">
        <v>26</v>
      </c>
      <c r="R415" s="14"/>
    </row>
    <row r="416" spans="2:18" s="31" customFormat="1" ht="11.4" customHeight="1">
      <c r="B416" s="10">
        <v>97</v>
      </c>
      <c r="C416" s="38" t="s">
        <v>694</v>
      </c>
      <c r="D416" s="14">
        <v>3.29</v>
      </c>
      <c r="E416" s="14">
        <v>2.82</v>
      </c>
      <c r="F416" s="38" t="s">
        <v>700</v>
      </c>
      <c r="G416" s="38" t="s">
        <v>667</v>
      </c>
      <c r="H416" s="38" t="s">
        <v>646</v>
      </c>
      <c r="I416" s="14">
        <v>85</v>
      </c>
      <c r="J416" s="15">
        <f>I416/E416</f>
        <v>30.141843971631207</v>
      </c>
      <c r="K416" s="14" t="s">
        <v>701</v>
      </c>
      <c r="L416" s="14" t="s">
        <v>702</v>
      </c>
      <c r="M416" s="38">
        <v>21</v>
      </c>
      <c r="N416" s="14" t="str">
        <f>IF(M416="","",IF(M416&gt;=60,"Kumuh Berat",IF(AND(M416&lt;=59,M416&gt;=38),"Kumuh Sedang",IF(AND(M416&lt;=37,M416&gt;=16),"Kumuh Ringan","Tidak Kumuh"))))</f>
        <v>Kumuh Ringan</v>
      </c>
      <c r="O416" s="10">
        <v>7</v>
      </c>
      <c r="P416" s="14" t="str">
        <f t="shared" si="100"/>
        <v>Sedang</v>
      </c>
      <c r="Q416" s="18" t="s">
        <v>26</v>
      </c>
      <c r="R416" s="14"/>
    </row>
    <row r="417" spans="2:18" s="31" customFormat="1" ht="11.4" customHeight="1">
      <c r="B417" s="19"/>
      <c r="C417" s="55" t="s">
        <v>703</v>
      </c>
      <c r="D417" s="23">
        <f>SUM(D414:D416)</f>
        <v>14.719999999999999</v>
      </c>
      <c r="E417" s="23">
        <f>SUM(E414:E416)</f>
        <v>14.25</v>
      </c>
      <c r="F417" s="55"/>
      <c r="G417" s="55"/>
      <c r="H417" s="55"/>
      <c r="I417" s="23"/>
      <c r="J417" s="23"/>
      <c r="K417" s="23"/>
      <c r="L417" s="23"/>
      <c r="M417" s="55"/>
      <c r="N417" s="23"/>
      <c r="O417" s="19"/>
      <c r="P417" s="23"/>
      <c r="Q417" s="27"/>
      <c r="R417" s="23" t="str">
        <f>IF(D417="","",IF(D417&gt;=15,"Pusat",IF(AND(D417&lt;=14.99,D417&gt;=10),"Provinsi",IF(AND(D417&lt;=9.99,D417&gt;=0),"Kota","Kota"))))</f>
        <v>Provinsi</v>
      </c>
    </row>
    <row r="418" spans="2:18" s="31" customFormat="1" ht="11.4" customHeight="1">
      <c r="B418" s="10">
        <v>98</v>
      </c>
      <c r="C418" s="38" t="s">
        <v>704</v>
      </c>
      <c r="D418" s="14">
        <v>6.38</v>
      </c>
      <c r="E418" s="14">
        <v>6.39</v>
      </c>
      <c r="F418" s="38" t="s">
        <v>414</v>
      </c>
      <c r="G418" s="38" t="s">
        <v>667</v>
      </c>
      <c r="H418" s="38" t="s">
        <v>646</v>
      </c>
      <c r="I418" s="14">
        <v>216</v>
      </c>
      <c r="J418" s="15">
        <f>I418/E418</f>
        <v>33.802816901408455</v>
      </c>
      <c r="K418" s="14" t="s">
        <v>705</v>
      </c>
      <c r="L418" s="14" t="s">
        <v>706</v>
      </c>
      <c r="M418" s="38">
        <v>16</v>
      </c>
      <c r="N418" s="14" t="str">
        <f>IF(M418="","",IF(M418&gt;=60,"Kumuh Berat",IF(AND(M418&lt;=59,M418&gt;=38),"Kumuh Sedang",IF(AND(M418&lt;=37,M418&gt;=16),"Kumuh Ringan","Tidak Kumuh"))))</f>
        <v>Kumuh Ringan</v>
      </c>
      <c r="O418" s="10">
        <v>7</v>
      </c>
      <c r="P418" s="14" t="str">
        <f t="shared" ref="P418:P419" si="101">IF(O418="","",IF(O418&gt;=11,"Tinggi",IF(AND(O418&lt;=10,O418&gt;=6),"Sedang",IF(AND(O418&lt;=5,O418&gt;=1),"Rendah","Rendah"))))</f>
        <v>Sedang</v>
      </c>
      <c r="Q418" s="18" t="s">
        <v>26</v>
      </c>
      <c r="R418" s="14"/>
    </row>
    <row r="419" spans="2:18" s="31" customFormat="1" ht="11.4" customHeight="1">
      <c r="B419" s="10">
        <v>99</v>
      </c>
      <c r="C419" s="38" t="s">
        <v>704</v>
      </c>
      <c r="D419" s="14">
        <v>6.03</v>
      </c>
      <c r="E419" s="14">
        <v>6.04</v>
      </c>
      <c r="F419" s="38" t="s">
        <v>707</v>
      </c>
      <c r="G419" s="38" t="s">
        <v>667</v>
      </c>
      <c r="H419" s="38" t="s">
        <v>646</v>
      </c>
      <c r="I419" s="14">
        <v>309</v>
      </c>
      <c r="J419" s="15">
        <f>I419/E419</f>
        <v>51.158940397350996</v>
      </c>
      <c r="K419" s="14" t="s">
        <v>708</v>
      </c>
      <c r="L419" s="14" t="s">
        <v>709</v>
      </c>
      <c r="M419" s="38">
        <v>20</v>
      </c>
      <c r="N419" s="14" t="str">
        <f>IF(M419="","",IF(M419&gt;=60,"Kumuh Berat",IF(AND(M419&lt;=59,M419&gt;=38),"Kumuh Sedang",IF(AND(M419&lt;=37,M419&gt;=16),"Kumuh Ringan","Tidak Kumuh"))))</f>
        <v>Kumuh Ringan</v>
      </c>
      <c r="O419" s="10">
        <v>7</v>
      </c>
      <c r="P419" s="14" t="str">
        <f t="shared" si="101"/>
        <v>Sedang</v>
      </c>
      <c r="Q419" s="18" t="s">
        <v>26</v>
      </c>
      <c r="R419" s="14"/>
    </row>
    <row r="420" spans="2:18" s="31" customFormat="1" ht="11.4" customHeight="1">
      <c r="B420" s="19"/>
      <c r="C420" s="55" t="s">
        <v>710</v>
      </c>
      <c r="D420" s="23">
        <f>SUM(D418:D419)</f>
        <v>12.41</v>
      </c>
      <c r="E420" s="23">
        <f>SUM(E418:E419)</f>
        <v>12.43</v>
      </c>
      <c r="F420" s="55"/>
      <c r="G420" s="55"/>
      <c r="H420" s="55"/>
      <c r="I420" s="23"/>
      <c r="J420" s="23"/>
      <c r="K420" s="23"/>
      <c r="L420" s="23"/>
      <c r="M420" s="55"/>
      <c r="N420" s="23"/>
      <c r="O420" s="19"/>
      <c r="P420" s="23"/>
      <c r="Q420" s="27"/>
      <c r="R420" s="23" t="str">
        <f>IF(D420="","",IF(D420&gt;=15,"Pusat",IF(AND(D420&lt;=14.99,D420&gt;=10),"Provinsi",IF(AND(D420&lt;=9.99,D420&gt;=0),"Kota","Kota"))))</f>
        <v>Provinsi</v>
      </c>
    </row>
    <row r="421" spans="2:18" s="31" customFormat="1" ht="11.4" customHeight="1">
      <c r="B421" s="10">
        <v>100</v>
      </c>
      <c r="C421" s="38" t="s">
        <v>711</v>
      </c>
      <c r="D421" s="14">
        <v>3.85</v>
      </c>
      <c r="E421" s="14">
        <v>3.85</v>
      </c>
      <c r="F421" s="38" t="s">
        <v>712</v>
      </c>
      <c r="G421" s="38" t="s">
        <v>667</v>
      </c>
      <c r="H421" s="38" t="s">
        <v>646</v>
      </c>
      <c r="I421" s="14">
        <v>148</v>
      </c>
      <c r="J421" s="15">
        <f>I421/E421</f>
        <v>38.441558441558442</v>
      </c>
      <c r="K421" s="14" t="s">
        <v>713</v>
      </c>
      <c r="L421" s="14" t="s">
        <v>714</v>
      </c>
      <c r="M421" s="38">
        <v>20</v>
      </c>
      <c r="N421" s="14" t="str">
        <f>IF(M421="","",IF(M421&gt;=60,"Kumuh Berat",IF(AND(M421&lt;=59,M421&gt;=38),"Kumuh Sedang",IF(AND(M421&lt;=37,M421&gt;=16),"Kumuh Ringan","Tidak Kumuh"))))</f>
        <v>Kumuh Ringan</v>
      </c>
      <c r="O421" s="10">
        <v>7</v>
      </c>
      <c r="P421" s="14" t="str">
        <f t="shared" ref="P421:P422" si="102">IF(O421="","",IF(O421&gt;=11,"Tinggi",IF(AND(O421&lt;=10,O421&gt;=6),"Sedang",IF(AND(O421&lt;=5,O421&gt;=1),"Rendah","Rendah"))))</f>
        <v>Sedang</v>
      </c>
      <c r="Q421" s="18" t="s">
        <v>26</v>
      </c>
      <c r="R421" s="14"/>
    </row>
    <row r="422" spans="2:18" s="31" customFormat="1" ht="11.4" customHeight="1">
      <c r="B422" s="10">
        <v>101</v>
      </c>
      <c r="C422" s="38" t="s">
        <v>711</v>
      </c>
      <c r="D422" s="14">
        <v>8.36</v>
      </c>
      <c r="E422" s="14">
        <v>8.3699999999999992</v>
      </c>
      <c r="F422" s="38" t="s">
        <v>715</v>
      </c>
      <c r="G422" s="38" t="s">
        <v>667</v>
      </c>
      <c r="H422" s="38" t="s">
        <v>646</v>
      </c>
      <c r="I422" s="14">
        <v>94</v>
      </c>
      <c r="J422" s="15">
        <f>I422/E422</f>
        <v>11.230585424133812</v>
      </c>
      <c r="K422" s="14" t="s">
        <v>716</v>
      </c>
      <c r="L422" s="14" t="s">
        <v>717</v>
      </c>
      <c r="M422" s="38">
        <v>17</v>
      </c>
      <c r="N422" s="14" t="str">
        <f>IF(M422="","",IF(M422&gt;=60,"Kumuh Berat",IF(AND(M422&lt;=59,M422&gt;=38),"Kumuh Sedang",IF(AND(M422&lt;=37,M422&gt;=16),"Kumuh Ringan","Tidak Kumuh"))))</f>
        <v>Kumuh Ringan</v>
      </c>
      <c r="O422" s="10">
        <v>7</v>
      </c>
      <c r="P422" s="14" t="str">
        <f t="shared" si="102"/>
        <v>Sedang</v>
      </c>
      <c r="Q422" s="18" t="s">
        <v>26</v>
      </c>
      <c r="R422" s="14"/>
    </row>
    <row r="423" spans="2:18" s="31" customFormat="1" ht="11.4" customHeight="1">
      <c r="B423" s="19"/>
      <c r="C423" s="55" t="s">
        <v>718</v>
      </c>
      <c r="D423" s="23">
        <f>SUM(D421:D422)</f>
        <v>12.209999999999999</v>
      </c>
      <c r="E423" s="23">
        <f>SUM(E421:E422)</f>
        <v>12.219999999999999</v>
      </c>
      <c r="F423" s="55"/>
      <c r="G423" s="55"/>
      <c r="H423" s="55"/>
      <c r="I423" s="23"/>
      <c r="J423" s="23"/>
      <c r="K423" s="23"/>
      <c r="L423" s="23"/>
      <c r="M423" s="55"/>
      <c r="N423" s="23"/>
      <c r="O423" s="19"/>
      <c r="P423" s="23"/>
      <c r="Q423" s="27"/>
      <c r="R423" s="23" t="str">
        <f>IF(D423="","",IF(D423&gt;=15,"Pusat",IF(AND(D423&lt;=14.99,D423&gt;=10),"Provinsi",IF(AND(D423&lt;=9.99,D423&gt;=0),"Kota","Kota"))))</f>
        <v>Provinsi</v>
      </c>
    </row>
    <row r="424" spans="2:18" s="31" customFormat="1" ht="11.4" customHeight="1">
      <c r="B424" s="10">
        <v>102</v>
      </c>
      <c r="C424" s="38" t="s">
        <v>719</v>
      </c>
      <c r="D424" s="14">
        <v>9.35</v>
      </c>
      <c r="E424" s="14">
        <v>7.93</v>
      </c>
      <c r="F424" s="38" t="s">
        <v>720</v>
      </c>
      <c r="G424" s="38" t="s">
        <v>667</v>
      </c>
      <c r="H424" s="38" t="s">
        <v>646</v>
      </c>
      <c r="I424" s="14">
        <v>160</v>
      </c>
      <c r="J424" s="15">
        <f>I424/E424</f>
        <v>20.176544766708702</v>
      </c>
      <c r="K424" s="14" t="s">
        <v>721</v>
      </c>
      <c r="L424" s="14" t="s">
        <v>722</v>
      </c>
      <c r="M424" s="38">
        <v>17</v>
      </c>
      <c r="N424" s="14" t="str">
        <f>IF(M424="","",IF(M424&gt;=60,"Kumuh Berat",IF(AND(M424&lt;=59,M424&gt;=38),"Kumuh Sedang",IF(AND(M424&lt;=37,M424&gt;=16),"Kumuh Ringan","Tidak Kumuh"))))</f>
        <v>Kumuh Ringan</v>
      </c>
      <c r="O424" s="10">
        <v>7</v>
      </c>
      <c r="P424" s="14" t="str">
        <f t="shared" ref="P424" si="103">IF(O424="","",IF(O424&gt;=11,"Tinggi",IF(AND(O424&lt;=10,O424&gt;=6),"Sedang",IF(AND(O424&lt;=5,O424&gt;=1),"Rendah","Rendah"))))</f>
        <v>Sedang</v>
      </c>
      <c r="Q424" s="18" t="s">
        <v>26</v>
      </c>
      <c r="R424" s="14"/>
    </row>
    <row r="425" spans="2:18" s="31" customFormat="1" ht="11.4" customHeight="1">
      <c r="B425" s="19"/>
      <c r="C425" s="55" t="s">
        <v>723</v>
      </c>
      <c r="D425" s="23">
        <f>SUM(D424)</f>
        <v>9.35</v>
      </c>
      <c r="E425" s="23">
        <f>SUM(E424)</f>
        <v>7.93</v>
      </c>
      <c r="F425" s="55"/>
      <c r="G425" s="55"/>
      <c r="H425" s="55"/>
      <c r="I425" s="23"/>
      <c r="J425" s="23"/>
      <c r="K425" s="23"/>
      <c r="L425" s="23"/>
      <c r="M425" s="55"/>
      <c r="N425" s="23"/>
      <c r="O425" s="19"/>
      <c r="P425" s="23"/>
      <c r="Q425" s="27"/>
      <c r="R425" s="23" t="str">
        <f>IF(D425="","",IF(D425&gt;=15,"Pusat",IF(AND(D425&lt;=14.99,D425&gt;=10),"Provinsi",IF(AND(D425&lt;=9.99,D425&gt;=0),"Kota","Kota"))))</f>
        <v>Kota</v>
      </c>
    </row>
    <row r="426" spans="2:18" s="31" customFormat="1" ht="11.4" customHeight="1">
      <c r="B426" s="10">
        <v>103</v>
      </c>
      <c r="C426" s="38" t="s">
        <v>724</v>
      </c>
      <c r="D426" s="14">
        <v>7.56</v>
      </c>
      <c r="E426" s="14">
        <v>7.38</v>
      </c>
      <c r="F426" s="38" t="s">
        <v>725</v>
      </c>
      <c r="G426" s="38" t="s">
        <v>667</v>
      </c>
      <c r="H426" s="38" t="s">
        <v>646</v>
      </c>
      <c r="I426" s="14">
        <v>412</v>
      </c>
      <c r="J426" s="15">
        <f>I426/E426</f>
        <v>55.826558265582655</v>
      </c>
      <c r="K426" s="14" t="s">
        <v>726</v>
      </c>
      <c r="L426" s="14" t="s">
        <v>727</v>
      </c>
      <c r="M426" s="38">
        <v>26</v>
      </c>
      <c r="N426" s="14" t="str">
        <f>IF(M426="","",IF(M426&gt;=60,"Kumuh Berat",IF(AND(M426&lt;=59,M426&gt;=38),"Kumuh Sedang",IF(AND(M426&lt;=37,M426&gt;=16),"Kumuh Ringan","Tidak Kumuh"))))</f>
        <v>Kumuh Ringan</v>
      </c>
      <c r="O426" s="10">
        <v>7</v>
      </c>
      <c r="P426" s="14" t="str">
        <f t="shared" ref="P426" si="104">IF(O426="","",IF(O426&gt;=11,"Tinggi",IF(AND(O426&lt;=10,O426&gt;=6),"Sedang",IF(AND(O426&lt;=5,O426&gt;=1),"Rendah","Rendah"))))</f>
        <v>Sedang</v>
      </c>
      <c r="Q426" s="18" t="s">
        <v>26</v>
      </c>
      <c r="R426" s="14"/>
    </row>
    <row r="427" spans="2:18" s="31" customFormat="1" ht="11.4" customHeight="1">
      <c r="B427" s="19"/>
      <c r="C427" s="55" t="s">
        <v>728</v>
      </c>
      <c r="D427" s="23">
        <f>SUM(D426:D426)</f>
        <v>7.56</v>
      </c>
      <c r="E427" s="23">
        <f>SUM(E426:E426)</f>
        <v>7.38</v>
      </c>
      <c r="F427" s="55"/>
      <c r="G427" s="55"/>
      <c r="H427" s="55"/>
      <c r="I427" s="23"/>
      <c r="J427" s="23"/>
      <c r="K427" s="23"/>
      <c r="L427" s="23"/>
      <c r="M427" s="55"/>
      <c r="N427" s="23"/>
      <c r="O427" s="19"/>
      <c r="P427" s="23"/>
      <c r="Q427" s="27"/>
      <c r="R427" s="23" t="str">
        <f>IF(D427="","",IF(D427&gt;=15,"Pusat",IF(AND(D427&lt;=14.99,D427&gt;=10),"Provinsi",IF(AND(D427&lt;=9.99,D427&gt;=0),"Kota","Kota"))))</f>
        <v>Kota</v>
      </c>
    </row>
    <row r="428" spans="2:18" s="31" customFormat="1" ht="11.4" customHeight="1">
      <c r="B428" s="10">
        <v>104</v>
      </c>
      <c r="C428" s="38" t="s">
        <v>729</v>
      </c>
      <c r="D428" s="14">
        <v>9.77</v>
      </c>
      <c r="E428" s="14">
        <v>6.99</v>
      </c>
      <c r="F428" s="38" t="s">
        <v>730</v>
      </c>
      <c r="G428" s="38" t="s">
        <v>667</v>
      </c>
      <c r="H428" s="38" t="s">
        <v>646</v>
      </c>
      <c r="I428" s="14">
        <v>203</v>
      </c>
      <c r="J428" s="15">
        <f>I428/E428</f>
        <v>29.041487839771101</v>
      </c>
      <c r="K428" s="14" t="s">
        <v>731</v>
      </c>
      <c r="L428" s="14" t="s">
        <v>732</v>
      </c>
      <c r="M428" s="38">
        <v>20</v>
      </c>
      <c r="N428" s="14" t="str">
        <f>IF(M428="","",IF(M428&gt;=60,"Kumuh Berat",IF(AND(M428&lt;=59,M428&gt;=38),"Kumuh Sedang",IF(AND(M428&lt;=37,M428&gt;=16),"Kumuh Ringan","Tidak Kumuh"))))</f>
        <v>Kumuh Ringan</v>
      </c>
      <c r="O428" s="10">
        <v>7</v>
      </c>
      <c r="P428" s="14" t="str">
        <f t="shared" ref="P428" si="105">IF(O428="","",IF(O428&gt;=11,"Tinggi",IF(AND(O428&lt;=10,O428&gt;=6),"Sedang",IF(AND(O428&lt;=5,O428&gt;=1),"Rendah","Rendah"))))</f>
        <v>Sedang</v>
      </c>
      <c r="Q428" s="18" t="s">
        <v>26</v>
      </c>
      <c r="R428" s="14"/>
    </row>
    <row r="429" spans="2:18" s="31" customFormat="1" ht="11.4" customHeight="1">
      <c r="B429" s="19"/>
      <c r="C429" s="55" t="s">
        <v>733</v>
      </c>
      <c r="D429" s="23">
        <f>SUM(D428)</f>
        <v>9.77</v>
      </c>
      <c r="E429" s="23">
        <f>SUM(E428)</f>
        <v>6.99</v>
      </c>
      <c r="F429" s="55"/>
      <c r="G429" s="55"/>
      <c r="H429" s="55"/>
      <c r="I429" s="23"/>
      <c r="J429" s="23"/>
      <c r="K429" s="23"/>
      <c r="L429" s="23"/>
      <c r="M429" s="55"/>
      <c r="N429" s="23"/>
      <c r="O429" s="19"/>
      <c r="P429" s="23"/>
      <c r="Q429" s="27"/>
      <c r="R429" s="23" t="str">
        <f>IF(D429="","",IF(D429&gt;=15,"Pusat",IF(AND(D429&lt;=14.99,D429&gt;=10),"Provinsi",IF(AND(D429&lt;=9.99,D429&gt;=0),"Kota","Kota"))))</f>
        <v>Kota</v>
      </c>
    </row>
    <row r="430" spans="2:18" s="31" customFormat="1" ht="11.4" customHeight="1">
      <c r="B430" s="10">
        <v>105</v>
      </c>
      <c r="C430" s="38" t="s">
        <v>734</v>
      </c>
      <c r="D430" s="14">
        <v>2.2999999999999998</v>
      </c>
      <c r="E430" s="14">
        <v>2.2999999999999998</v>
      </c>
      <c r="F430" s="38" t="s">
        <v>735</v>
      </c>
      <c r="G430" s="38" t="s">
        <v>667</v>
      </c>
      <c r="H430" s="38" t="s">
        <v>646</v>
      </c>
      <c r="I430" s="14">
        <v>97</v>
      </c>
      <c r="J430" s="15">
        <f>I430/E430</f>
        <v>42.173913043478265</v>
      </c>
      <c r="K430" s="14" t="s">
        <v>736</v>
      </c>
      <c r="L430" s="14" t="s">
        <v>737</v>
      </c>
      <c r="M430" s="38">
        <v>20</v>
      </c>
      <c r="N430" s="14" t="str">
        <f>IF(M430="","",IF(M430&gt;=60,"Kumuh Berat",IF(AND(M430&lt;=59,M430&gt;=38),"Kumuh Sedang",IF(AND(M430&lt;=37,M430&gt;=16),"Kumuh Ringan","Tidak Kumuh"))))</f>
        <v>Kumuh Ringan</v>
      </c>
      <c r="O430" s="10">
        <v>7</v>
      </c>
      <c r="P430" s="14" t="str">
        <f t="shared" ref="P430:P431" si="106">IF(O430="","",IF(O430&gt;=11,"Tinggi",IF(AND(O430&lt;=10,O430&gt;=6),"Sedang",IF(AND(O430&lt;=5,O430&gt;=1),"Rendah","Rendah"))))</f>
        <v>Sedang</v>
      </c>
      <c r="Q430" s="18" t="s">
        <v>26</v>
      </c>
      <c r="R430" s="14"/>
    </row>
    <row r="431" spans="2:18" s="31" customFormat="1" ht="11.4" customHeight="1">
      <c r="B431" s="10">
        <v>106</v>
      </c>
      <c r="C431" s="38" t="s">
        <v>734</v>
      </c>
      <c r="D431" s="14">
        <v>7.63</v>
      </c>
      <c r="E431" s="14">
        <v>7.64</v>
      </c>
      <c r="F431" s="38" t="s">
        <v>738</v>
      </c>
      <c r="G431" s="38" t="s">
        <v>667</v>
      </c>
      <c r="H431" s="38" t="s">
        <v>646</v>
      </c>
      <c r="I431" s="14">
        <v>185</v>
      </c>
      <c r="J431" s="15">
        <f>I431/E431</f>
        <v>24.214659685863875</v>
      </c>
      <c r="K431" s="14" t="s">
        <v>739</v>
      </c>
      <c r="L431" s="14" t="s">
        <v>740</v>
      </c>
      <c r="M431" s="38">
        <v>17</v>
      </c>
      <c r="N431" s="14" t="str">
        <f>IF(M431="","",IF(M431&gt;=60,"Kumuh Berat",IF(AND(M431&lt;=59,M431&gt;=38),"Kumuh Sedang",IF(AND(M431&lt;=37,M431&gt;=16),"Kumuh Ringan","Tidak Kumuh"))))</f>
        <v>Kumuh Ringan</v>
      </c>
      <c r="O431" s="10">
        <v>7</v>
      </c>
      <c r="P431" s="14" t="str">
        <f t="shared" si="106"/>
        <v>Sedang</v>
      </c>
      <c r="Q431" s="18" t="s">
        <v>26</v>
      </c>
      <c r="R431" s="14"/>
    </row>
    <row r="432" spans="2:18" s="31" customFormat="1" ht="11.4" customHeight="1">
      <c r="B432" s="19"/>
      <c r="C432" s="55" t="s">
        <v>741</v>
      </c>
      <c r="D432" s="23">
        <f>SUM(D430:D431)</f>
        <v>9.93</v>
      </c>
      <c r="E432" s="23">
        <f>SUM(E430:E431)</f>
        <v>9.94</v>
      </c>
      <c r="F432" s="55"/>
      <c r="G432" s="55"/>
      <c r="H432" s="55"/>
      <c r="I432" s="23"/>
      <c r="J432" s="23"/>
      <c r="K432" s="23"/>
      <c r="L432" s="23"/>
      <c r="M432" s="55"/>
      <c r="N432" s="23"/>
      <c r="O432" s="19"/>
      <c r="P432" s="23"/>
      <c r="Q432" s="27"/>
      <c r="R432" s="23" t="str">
        <f>IF(D432="","",IF(D432&gt;=15,"Pusat",IF(AND(D432&lt;=14.99,D432&gt;=10),"Provinsi",IF(AND(D432&lt;=9.99,D432&gt;=0),"Kota","Kota"))))</f>
        <v>Kota</v>
      </c>
    </row>
    <row r="433" spans="2:18" s="31" customFormat="1" ht="11.4" customHeight="1">
      <c r="B433" s="10">
        <v>107</v>
      </c>
      <c r="C433" s="38" t="s">
        <v>742</v>
      </c>
      <c r="D433" s="14">
        <v>9.8000000000000007</v>
      </c>
      <c r="E433" s="14">
        <v>9.3000000000000007</v>
      </c>
      <c r="F433" s="38" t="s">
        <v>743</v>
      </c>
      <c r="G433" s="38" t="s">
        <v>667</v>
      </c>
      <c r="H433" s="38" t="s">
        <v>646</v>
      </c>
      <c r="I433" s="14">
        <v>251</v>
      </c>
      <c r="J433" s="15">
        <f>I433/E433</f>
        <v>26.989247311827956</v>
      </c>
      <c r="K433" s="14" t="s">
        <v>744</v>
      </c>
      <c r="L433" s="14" t="s">
        <v>745</v>
      </c>
      <c r="M433" s="38">
        <v>22</v>
      </c>
      <c r="N433" s="14" t="str">
        <f>IF(M433="","",IF(M433&gt;=60,"Kumuh Berat",IF(AND(M433&lt;=59,M433&gt;=38),"Kumuh Sedang",IF(AND(M433&lt;=37,M433&gt;=16),"Kumuh Ringan","Tidak Kumuh"))))</f>
        <v>Kumuh Ringan</v>
      </c>
      <c r="O433" s="10">
        <v>7</v>
      </c>
      <c r="P433" s="14" t="str">
        <f t="shared" ref="P433" si="107">IF(O433="","",IF(O433&gt;=11,"Tinggi",IF(AND(O433&lt;=10,O433&gt;=6),"Sedang",IF(AND(O433&lt;=5,O433&gt;=1),"Rendah","Rendah"))))</f>
        <v>Sedang</v>
      </c>
      <c r="Q433" s="18" t="s">
        <v>26</v>
      </c>
      <c r="R433" s="14"/>
    </row>
    <row r="434" spans="2:18" s="31" customFormat="1" ht="11.4" customHeight="1">
      <c r="B434" s="19"/>
      <c r="C434" s="55" t="s">
        <v>746</v>
      </c>
      <c r="D434" s="23">
        <f>SUM(D433)</f>
        <v>9.8000000000000007</v>
      </c>
      <c r="E434" s="23">
        <f>SUM(E433)</f>
        <v>9.3000000000000007</v>
      </c>
      <c r="F434" s="55"/>
      <c r="G434" s="55"/>
      <c r="H434" s="55"/>
      <c r="I434" s="23"/>
      <c r="J434" s="23"/>
      <c r="K434" s="23"/>
      <c r="L434" s="23"/>
      <c r="M434" s="55"/>
      <c r="N434" s="23"/>
      <c r="O434" s="19"/>
      <c r="P434" s="23"/>
      <c r="Q434" s="27"/>
      <c r="R434" s="23" t="str">
        <f>IF(D434="","",IF(D434&gt;=15,"Pusat",IF(AND(D434&lt;=14.99,D434&gt;=10),"Provinsi",IF(AND(D434&lt;=9.99,D434&gt;=0),"Kota","Kota"))))</f>
        <v>Kota</v>
      </c>
    </row>
    <row r="435" spans="2:18" s="31" customFormat="1" ht="11.4" customHeight="1">
      <c r="B435" s="10">
        <v>108</v>
      </c>
      <c r="C435" s="38" t="s">
        <v>747</v>
      </c>
      <c r="D435" s="14">
        <v>6.96</v>
      </c>
      <c r="E435" s="14">
        <v>6.25</v>
      </c>
      <c r="F435" s="38" t="s">
        <v>748</v>
      </c>
      <c r="G435" s="38" t="s">
        <v>667</v>
      </c>
      <c r="H435" s="38" t="s">
        <v>646</v>
      </c>
      <c r="I435" s="14">
        <v>226</v>
      </c>
      <c r="J435" s="15">
        <f>I435/E435</f>
        <v>36.159999999999997</v>
      </c>
      <c r="K435" s="14" t="s">
        <v>749</v>
      </c>
      <c r="L435" s="14" t="s">
        <v>750</v>
      </c>
      <c r="M435" s="38">
        <v>25</v>
      </c>
      <c r="N435" s="14" t="str">
        <f>IF(M435="","",IF(M435&gt;=60,"Kumuh Berat",IF(AND(M435&lt;=59,M435&gt;=38),"Kumuh Sedang",IF(AND(M435&lt;=37,M435&gt;=16),"Kumuh Ringan","Tidak Kumuh"))))</f>
        <v>Kumuh Ringan</v>
      </c>
      <c r="O435" s="10">
        <v>7</v>
      </c>
      <c r="P435" s="14" t="str">
        <f t="shared" ref="P435" si="108">IF(O435="","",IF(O435&gt;=11,"Tinggi",IF(AND(O435&lt;=10,O435&gt;=6),"Sedang",IF(AND(O435&lt;=5,O435&gt;=1),"Rendah","Rendah"))))</f>
        <v>Sedang</v>
      </c>
      <c r="Q435" s="18" t="s">
        <v>26</v>
      </c>
      <c r="R435" s="14"/>
    </row>
    <row r="436" spans="2:18" s="31" customFormat="1" ht="11.4" customHeight="1">
      <c r="B436" s="19"/>
      <c r="C436" s="55" t="s">
        <v>751</v>
      </c>
      <c r="D436" s="23">
        <f>SUM(D435)</f>
        <v>6.96</v>
      </c>
      <c r="E436" s="23">
        <f>SUM(E435)</f>
        <v>6.25</v>
      </c>
      <c r="F436" s="55"/>
      <c r="G436" s="55"/>
      <c r="H436" s="55"/>
      <c r="I436" s="23"/>
      <c r="J436" s="23"/>
      <c r="K436" s="23"/>
      <c r="L436" s="23"/>
      <c r="M436" s="55"/>
      <c r="N436" s="23"/>
      <c r="O436" s="19"/>
      <c r="P436" s="23"/>
      <c r="Q436" s="27"/>
      <c r="R436" s="23" t="str">
        <f>IF(D436="","",IF(D436&gt;=15,"Pusat",IF(AND(D436&lt;=14.99,D436&gt;=10),"Provinsi",IF(AND(D436&lt;=9.99,D436&gt;=0),"Kota","Kota"))))</f>
        <v>Kota</v>
      </c>
    </row>
    <row r="437" spans="2:18" s="31" customFormat="1" ht="11.4" customHeight="1">
      <c r="B437" s="10">
        <v>109</v>
      </c>
      <c r="C437" s="38" t="s">
        <v>752</v>
      </c>
      <c r="D437" s="14">
        <v>9.7200000000000006</v>
      </c>
      <c r="E437" s="14">
        <v>6.53</v>
      </c>
      <c r="F437" s="38" t="s">
        <v>753</v>
      </c>
      <c r="G437" s="38" t="s">
        <v>667</v>
      </c>
      <c r="H437" s="38" t="s">
        <v>646</v>
      </c>
      <c r="I437" s="14">
        <v>108</v>
      </c>
      <c r="J437" s="15">
        <f>I437/E437</f>
        <v>16.539050535987748</v>
      </c>
      <c r="K437" s="14" t="s">
        <v>754</v>
      </c>
      <c r="L437" s="14" t="s">
        <v>755</v>
      </c>
      <c r="M437" s="38">
        <v>21</v>
      </c>
      <c r="N437" s="14" t="str">
        <f>IF(M437="","",IF(M437&gt;=60,"Kumuh Berat",IF(AND(M437&lt;=59,M437&gt;=38),"Kumuh Sedang",IF(AND(M437&lt;=37,M437&gt;=16),"Kumuh Ringan","Tidak Kumuh"))))</f>
        <v>Kumuh Ringan</v>
      </c>
      <c r="O437" s="10">
        <v>7</v>
      </c>
      <c r="P437" s="14" t="str">
        <f t="shared" ref="P437" si="109">IF(O437="","",IF(O437&gt;=11,"Tinggi",IF(AND(O437&lt;=10,O437&gt;=6),"Sedang",IF(AND(O437&lt;=5,O437&gt;=1),"Rendah","Rendah"))))</f>
        <v>Sedang</v>
      </c>
      <c r="Q437" s="18" t="s">
        <v>26</v>
      </c>
      <c r="R437" s="14"/>
    </row>
    <row r="438" spans="2:18" s="31" customFormat="1" ht="11.4" customHeight="1">
      <c r="B438" s="19"/>
      <c r="C438" s="55" t="s">
        <v>756</v>
      </c>
      <c r="D438" s="23">
        <f>SUM(D437)</f>
        <v>9.7200000000000006</v>
      </c>
      <c r="E438" s="23">
        <f>SUM(E437)</f>
        <v>6.53</v>
      </c>
      <c r="F438" s="55"/>
      <c r="G438" s="55"/>
      <c r="H438" s="55"/>
      <c r="I438" s="23"/>
      <c r="J438" s="23"/>
      <c r="K438" s="23"/>
      <c r="L438" s="23"/>
      <c r="M438" s="55"/>
      <c r="N438" s="23"/>
      <c r="O438" s="19"/>
      <c r="P438" s="23"/>
      <c r="Q438" s="27"/>
      <c r="R438" s="23" t="str">
        <f>IF(D438="","",IF(D438&gt;=15,"Pusat",IF(AND(D438&lt;=14.99,D438&gt;=10),"Provinsi",IF(AND(D438&lt;=9.99,D438&gt;=0),"Kota","Kota"))))</f>
        <v>Kota</v>
      </c>
    </row>
    <row r="439" spans="2:18" s="31" customFormat="1" ht="11.4" customHeight="1">
      <c r="B439" s="10">
        <v>110</v>
      </c>
      <c r="C439" s="38" t="s">
        <v>757</v>
      </c>
      <c r="D439" s="14">
        <v>9.0399999999999991</v>
      </c>
      <c r="E439" s="14">
        <v>6.56</v>
      </c>
      <c r="F439" s="38" t="s">
        <v>439</v>
      </c>
      <c r="G439" s="38" t="s">
        <v>758</v>
      </c>
      <c r="H439" s="38" t="s">
        <v>646</v>
      </c>
      <c r="I439" s="14">
        <v>238</v>
      </c>
      <c r="J439" s="15">
        <f>I439/E439</f>
        <v>36.280487804878049</v>
      </c>
      <c r="K439" s="14" t="s">
        <v>759</v>
      </c>
      <c r="L439" s="14" t="s">
        <v>760</v>
      </c>
      <c r="M439" s="38">
        <v>30</v>
      </c>
      <c r="N439" s="14" t="str">
        <f>IF(M439="","",IF(M439&gt;=60,"Kumuh Berat",IF(AND(M439&lt;=59,M439&gt;=38),"Kumuh Sedang",IF(AND(M439&lt;=37,M439&gt;=16),"Kumuh Ringan","Tidak Kumuh"))))</f>
        <v>Kumuh Ringan</v>
      </c>
      <c r="O439" s="10">
        <v>7</v>
      </c>
      <c r="P439" s="14" t="str">
        <f t="shared" ref="P439" si="110">IF(O439="","",IF(O439&gt;=11,"Tinggi",IF(AND(O439&lt;=10,O439&gt;=6),"Sedang",IF(AND(O439&lt;=5,O439&gt;=1),"Rendah","Rendah"))))</f>
        <v>Sedang</v>
      </c>
      <c r="Q439" s="18" t="s">
        <v>85</v>
      </c>
      <c r="R439" s="14"/>
    </row>
    <row r="440" spans="2:18" s="31" customFormat="1" ht="11.4" customHeight="1">
      <c r="B440" s="19"/>
      <c r="C440" s="55" t="s">
        <v>761</v>
      </c>
      <c r="D440" s="23">
        <f>SUM(D439:D439)</f>
        <v>9.0399999999999991</v>
      </c>
      <c r="E440" s="23">
        <f>SUM(E439:E439)</f>
        <v>6.56</v>
      </c>
      <c r="F440" s="55"/>
      <c r="G440" s="55"/>
      <c r="H440" s="55"/>
      <c r="I440" s="23"/>
      <c r="J440" s="23"/>
      <c r="K440" s="23"/>
      <c r="L440" s="23"/>
      <c r="M440" s="55"/>
      <c r="N440" s="23"/>
      <c r="O440" s="19"/>
      <c r="P440" s="23"/>
      <c r="Q440" s="27"/>
      <c r="R440" s="23" t="str">
        <f>IF(D440="","",IF(D440&gt;=15,"Pusat",IF(AND(D440&lt;=14.99,D440&gt;=10),"Provinsi",IF(AND(D440&lt;=9.99,D440&gt;=0),"Kota","Kota"))))</f>
        <v>Kota</v>
      </c>
    </row>
    <row r="441" spans="2:18" s="31" customFormat="1" ht="11.4" customHeight="1">
      <c r="B441" s="10">
        <v>111</v>
      </c>
      <c r="C441" s="38" t="s">
        <v>762</v>
      </c>
      <c r="D441" s="14">
        <v>25.09</v>
      </c>
      <c r="E441" s="14">
        <v>16.5</v>
      </c>
      <c r="F441" s="38" t="s">
        <v>380</v>
      </c>
      <c r="G441" s="38" t="s">
        <v>758</v>
      </c>
      <c r="H441" s="38" t="s">
        <v>646</v>
      </c>
      <c r="I441" s="14">
        <v>401</v>
      </c>
      <c r="J441" s="15">
        <f>I441/E441</f>
        <v>24.303030303030305</v>
      </c>
      <c r="K441" s="14" t="s">
        <v>763</v>
      </c>
      <c r="L441" s="14" t="s">
        <v>764</v>
      </c>
      <c r="M441" s="38">
        <v>18</v>
      </c>
      <c r="N441" s="14" t="str">
        <f>IF(M441="","",IF(M441&gt;=60,"Kumuh Berat",IF(AND(M441&lt;=59,M441&gt;=38),"Kumuh Sedang",IF(AND(M441&lt;=37,M441&gt;=16),"Kumuh Ringan","Tidak Kumuh"))))</f>
        <v>Kumuh Ringan</v>
      </c>
      <c r="O441" s="10">
        <v>7</v>
      </c>
      <c r="P441" s="14" t="str">
        <f t="shared" ref="P441" si="111">IF(O441="","",IF(O441&gt;=11,"Tinggi",IF(AND(O441&lt;=10,O441&gt;=6),"Sedang",IF(AND(O441&lt;=5,O441&gt;=1),"Rendah","Rendah"))))</f>
        <v>Sedang</v>
      </c>
      <c r="Q441" s="18" t="s">
        <v>85</v>
      </c>
      <c r="R441" s="14"/>
    </row>
    <row r="442" spans="2:18" s="31" customFormat="1" ht="11.4" customHeight="1">
      <c r="B442" s="19"/>
      <c r="C442" s="55" t="s">
        <v>765</v>
      </c>
      <c r="D442" s="23">
        <f>SUM(D441)</f>
        <v>25.09</v>
      </c>
      <c r="E442" s="23">
        <f>SUM(E441)</f>
        <v>16.5</v>
      </c>
      <c r="F442" s="55"/>
      <c r="G442" s="55"/>
      <c r="H442" s="55"/>
      <c r="I442" s="23"/>
      <c r="J442" s="23"/>
      <c r="K442" s="23"/>
      <c r="L442" s="23"/>
      <c r="M442" s="55"/>
      <c r="N442" s="23"/>
      <c r="O442" s="19"/>
      <c r="P442" s="23"/>
      <c r="Q442" s="27"/>
      <c r="R442" s="23" t="str">
        <f>IF(D442="","",IF(D442&gt;=15,"Pusat",IF(AND(D442&lt;=14.99,D442&gt;=10),"Provinsi",IF(AND(D442&lt;=9.99,D442&gt;=0),"Kota","Kota"))))</f>
        <v>Pusat</v>
      </c>
    </row>
    <row r="443" spans="2:18" s="31" customFormat="1" ht="11.4" customHeight="1">
      <c r="B443" s="10">
        <v>112</v>
      </c>
      <c r="C443" s="38" t="s">
        <v>766</v>
      </c>
      <c r="D443" s="14">
        <v>17.02</v>
      </c>
      <c r="E443" s="14">
        <v>10.81</v>
      </c>
      <c r="F443" s="38" t="s">
        <v>584</v>
      </c>
      <c r="G443" s="38" t="s">
        <v>758</v>
      </c>
      <c r="H443" s="38" t="s">
        <v>646</v>
      </c>
      <c r="I443" s="14">
        <v>336</v>
      </c>
      <c r="J443" s="15">
        <f>I443/E443</f>
        <v>31.08233117483811</v>
      </c>
      <c r="K443" s="14" t="s">
        <v>767</v>
      </c>
      <c r="L443" s="14" t="s">
        <v>768</v>
      </c>
      <c r="M443" s="38">
        <v>24</v>
      </c>
      <c r="N443" s="14" t="str">
        <f>IF(M443="","",IF(M443&gt;=60,"Kumuh Berat",IF(AND(M443&lt;=59,M443&gt;=38),"Kumuh Sedang",IF(AND(M443&lt;=37,M443&gt;=16),"Kumuh Ringan","Tidak Kumuh"))))</f>
        <v>Kumuh Ringan</v>
      </c>
      <c r="O443" s="10">
        <v>7</v>
      </c>
      <c r="P443" s="14" t="str">
        <f t="shared" ref="P443" si="112">IF(O443="","",IF(O443&gt;=11,"Tinggi",IF(AND(O443&lt;=10,O443&gt;=6),"Sedang",IF(AND(O443&lt;=5,O443&gt;=1),"Rendah","Rendah"))))</f>
        <v>Sedang</v>
      </c>
      <c r="Q443" s="18" t="s">
        <v>85</v>
      </c>
      <c r="R443" s="14"/>
    </row>
    <row r="444" spans="2:18" s="31" customFormat="1" ht="11.4" customHeight="1">
      <c r="B444" s="19"/>
      <c r="C444" s="55" t="s">
        <v>769</v>
      </c>
      <c r="D444" s="23">
        <f>SUM(D443)</f>
        <v>17.02</v>
      </c>
      <c r="E444" s="23">
        <f>SUM(E443)</f>
        <v>10.81</v>
      </c>
      <c r="F444" s="55"/>
      <c r="G444" s="55"/>
      <c r="H444" s="55"/>
      <c r="I444" s="23"/>
      <c r="J444" s="23"/>
      <c r="K444" s="23"/>
      <c r="L444" s="23"/>
      <c r="M444" s="55"/>
      <c r="N444" s="23"/>
      <c r="O444" s="19"/>
      <c r="P444" s="23"/>
      <c r="Q444" s="27"/>
      <c r="R444" s="23" t="str">
        <f>IF(D444="","",IF(D444&gt;=15,"Pusat",IF(AND(D444&lt;=14.99,D444&gt;=10),"Provinsi",IF(AND(D444&lt;=9.99,D444&gt;=0),"Kota","Kota"))))</f>
        <v>Pusat</v>
      </c>
    </row>
    <row r="445" spans="2:18" s="31" customFormat="1" ht="11.4" customHeight="1">
      <c r="B445" s="10">
        <v>113</v>
      </c>
      <c r="C445" s="38" t="s">
        <v>770</v>
      </c>
      <c r="D445" s="14">
        <v>13.22</v>
      </c>
      <c r="E445" s="14">
        <v>11.95</v>
      </c>
      <c r="F445" s="38" t="s">
        <v>397</v>
      </c>
      <c r="G445" s="38" t="s">
        <v>758</v>
      </c>
      <c r="H445" s="38" t="s">
        <v>646</v>
      </c>
      <c r="I445" s="14">
        <v>345</v>
      </c>
      <c r="J445" s="15">
        <f>I445/E445</f>
        <v>28.87029288702929</v>
      </c>
      <c r="K445" s="14" t="s">
        <v>771</v>
      </c>
      <c r="L445" s="14" t="s">
        <v>772</v>
      </c>
      <c r="M445" s="38">
        <v>31</v>
      </c>
      <c r="N445" s="14" t="str">
        <f>IF(M445="","",IF(M445&gt;=60,"Kumuh Berat",IF(AND(M445&lt;=59,M445&gt;=38),"Kumuh Sedang",IF(AND(M445&lt;=37,M445&gt;=16),"Kumuh Ringan","Tidak Kumuh"))))</f>
        <v>Kumuh Ringan</v>
      </c>
      <c r="O445" s="10">
        <v>7</v>
      </c>
      <c r="P445" s="14" t="str">
        <f t="shared" ref="P445" si="113">IF(O445="","",IF(O445&gt;=11,"Tinggi",IF(AND(O445&lt;=10,O445&gt;=6),"Sedang",IF(AND(O445&lt;=5,O445&gt;=1),"Rendah","Rendah"))))</f>
        <v>Sedang</v>
      </c>
      <c r="Q445" s="18" t="s">
        <v>85</v>
      </c>
      <c r="R445" s="14"/>
    </row>
    <row r="446" spans="2:18" s="31" customFormat="1" ht="11.4" customHeight="1">
      <c r="B446" s="19"/>
      <c r="C446" s="55" t="s">
        <v>773</v>
      </c>
      <c r="D446" s="23">
        <f>SUM(D445:D445)</f>
        <v>13.22</v>
      </c>
      <c r="E446" s="23">
        <f>SUM(E445:E445)</f>
        <v>11.95</v>
      </c>
      <c r="F446" s="55"/>
      <c r="G446" s="55"/>
      <c r="H446" s="55"/>
      <c r="I446" s="23"/>
      <c r="J446" s="23"/>
      <c r="K446" s="23"/>
      <c r="L446" s="23"/>
      <c r="M446" s="55"/>
      <c r="N446" s="23"/>
      <c r="O446" s="19"/>
      <c r="P446" s="23"/>
      <c r="Q446" s="27"/>
      <c r="R446" s="23" t="str">
        <f>IF(D446="","",IF(D446&gt;=15,"Pusat",IF(AND(D446&lt;=14.99,D446&gt;=10),"Provinsi",IF(AND(D446&lt;=9.99,D446&gt;=0),"Kota","Kota"))))</f>
        <v>Provinsi</v>
      </c>
    </row>
    <row r="447" spans="2:18" s="31" customFormat="1" ht="11.4" customHeight="1">
      <c r="B447" s="10">
        <v>114</v>
      </c>
      <c r="C447" s="38" t="s">
        <v>774</v>
      </c>
      <c r="D447" s="14">
        <v>15.22</v>
      </c>
      <c r="E447" s="14">
        <v>10.96</v>
      </c>
      <c r="F447" s="38" t="s">
        <v>775</v>
      </c>
      <c r="G447" s="38" t="s">
        <v>758</v>
      </c>
      <c r="H447" s="38" t="s">
        <v>646</v>
      </c>
      <c r="I447" s="14">
        <v>125</v>
      </c>
      <c r="J447" s="15">
        <f>I447/E447</f>
        <v>11.405109489051094</v>
      </c>
      <c r="K447" s="14" t="s">
        <v>776</v>
      </c>
      <c r="L447" s="14" t="s">
        <v>777</v>
      </c>
      <c r="M447" s="38">
        <v>25</v>
      </c>
      <c r="N447" s="14" t="str">
        <f>IF(M447="","",IF(M447&gt;=60,"Kumuh Berat",IF(AND(M447&lt;=59,M447&gt;=38),"Kumuh Sedang",IF(AND(M447&lt;=37,M447&gt;=16),"Kumuh Ringan","Tidak Kumuh"))))</f>
        <v>Kumuh Ringan</v>
      </c>
      <c r="O447" s="10">
        <v>7</v>
      </c>
      <c r="P447" s="14" t="str">
        <f t="shared" ref="P447" si="114">IF(O447="","",IF(O447&gt;=11,"Tinggi",IF(AND(O447&lt;=10,O447&gt;=6),"Sedang",IF(AND(O447&lt;=5,O447&gt;=1),"Rendah","Rendah"))))</f>
        <v>Sedang</v>
      </c>
      <c r="Q447" s="18" t="s">
        <v>85</v>
      </c>
      <c r="R447" s="14"/>
    </row>
    <row r="448" spans="2:18" s="31" customFormat="1" ht="11.4" customHeight="1">
      <c r="B448" s="19"/>
      <c r="C448" s="55" t="s">
        <v>778</v>
      </c>
      <c r="D448" s="23">
        <f>SUM(D447:D447)</f>
        <v>15.22</v>
      </c>
      <c r="E448" s="23">
        <f>SUM(E447:E447)</f>
        <v>10.96</v>
      </c>
      <c r="F448" s="55"/>
      <c r="G448" s="55"/>
      <c r="H448" s="55"/>
      <c r="I448" s="23"/>
      <c r="J448" s="23"/>
      <c r="K448" s="23"/>
      <c r="L448" s="23"/>
      <c r="M448" s="55"/>
      <c r="N448" s="23"/>
      <c r="O448" s="19"/>
      <c r="P448" s="23"/>
      <c r="Q448" s="27"/>
      <c r="R448" s="23" t="str">
        <f>IF(D448="","",IF(D448&gt;=15,"Pusat",IF(AND(D448&lt;=14.99,D448&gt;=10),"Provinsi",IF(AND(D448&lt;=9.99,D448&gt;=0),"Kota","Kota"))))</f>
        <v>Pusat</v>
      </c>
    </row>
    <row r="449" spans="2:18" s="31" customFormat="1" ht="11.4" customHeight="1">
      <c r="B449" s="10">
        <v>115</v>
      </c>
      <c r="C449" s="38" t="s">
        <v>779</v>
      </c>
      <c r="D449" s="14">
        <v>2.16</v>
      </c>
      <c r="E449" s="14">
        <v>1.99</v>
      </c>
      <c r="F449" s="38" t="s">
        <v>780</v>
      </c>
      <c r="G449" s="38" t="s">
        <v>781</v>
      </c>
      <c r="H449" s="38" t="s">
        <v>646</v>
      </c>
      <c r="I449" s="14">
        <v>103</v>
      </c>
      <c r="J449" s="15">
        <f>I449/E449</f>
        <v>51.758793969849243</v>
      </c>
      <c r="K449" s="14" t="s">
        <v>782</v>
      </c>
      <c r="L449" s="14" t="s">
        <v>783</v>
      </c>
      <c r="M449" s="38">
        <v>29</v>
      </c>
      <c r="N449" s="14" t="str">
        <f>IF(M449="","",IF(M449&gt;=60,"Kumuh Berat",IF(AND(M449&lt;=59,M449&gt;=38),"Kumuh Sedang",IF(AND(M449&lt;=37,M449&gt;=16),"Kumuh Ringan","Tidak Kumuh"))))</f>
        <v>Kumuh Ringan</v>
      </c>
      <c r="O449" s="10">
        <v>7</v>
      </c>
      <c r="P449" s="14" t="str">
        <f t="shared" ref="P449:P452" si="115">IF(O449="","",IF(O449&gt;=11,"Tinggi",IF(AND(O449&lt;=10,O449&gt;=6),"Sedang",IF(AND(O449&lt;=5,O449&gt;=1),"Rendah","Rendah"))))</f>
        <v>Sedang</v>
      </c>
      <c r="Q449" s="18" t="s">
        <v>26</v>
      </c>
      <c r="R449" s="14"/>
    </row>
    <row r="450" spans="2:18" s="31" customFormat="1" ht="11.4" customHeight="1">
      <c r="B450" s="10">
        <v>116</v>
      </c>
      <c r="C450" s="38" t="s">
        <v>779</v>
      </c>
      <c r="D450" s="14">
        <v>4.6900000000000004</v>
      </c>
      <c r="E450" s="14">
        <v>3.98</v>
      </c>
      <c r="F450" s="38" t="s">
        <v>784</v>
      </c>
      <c r="G450" s="38" t="s">
        <v>781</v>
      </c>
      <c r="H450" s="38" t="s">
        <v>646</v>
      </c>
      <c r="I450" s="14">
        <v>271</v>
      </c>
      <c r="J450" s="15">
        <f>I450/E450</f>
        <v>68.090452261306538</v>
      </c>
      <c r="K450" s="14" t="s">
        <v>785</v>
      </c>
      <c r="L450" s="14" t="s">
        <v>786</v>
      </c>
      <c r="M450" s="38">
        <v>24</v>
      </c>
      <c r="N450" s="14" t="str">
        <f>IF(M450="","",IF(M450&gt;=60,"Kumuh Berat",IF(AND(M450&lt;=59,M450&gt;=38),"Kumuh Sedang",IF(AND(M450&lt;=37,M450&gt;=16),"Kumuh Ringan","Tidak Kumuh"))))</f>
        <v>Kumuh Ringan</v>
      </c>
      <c r="O450" s="10">
        <v>7</v>
      </c>
      <c r="P450" s="14" t="str">
        <f t="shared" si="115"/>
        <v>Sedang</v>
      </c>
      <c r="Q450" s="18" t="s">
        <v>26</v>
      </c>
      <c r="R450" s="14"/>
    </row>
    <row r="451" spans="2:18" s="31" customFormat="1" ht="11.4" customHeight="1">
      <c r="B451" s="10">
        <v>117</v>
      </c>
      <c r="C451" s="38" t="s">
        <v>779</v>
      </c>
      <c r="D451" s="14">
        <v>1.97</v>
      </c>
      <c r="E451" s="14">
        <v>1.9</v>
      </c>
      <c r="F451" s="38" t="s">
        <v>787</v>
      </c>
      <c r="G451" s="38" t="s">
        <v>781</v>
      </c>
      <c r="H451" s="38" t="s">
        <v>646</v>
      </c>
      <c r="I451" s="14">
        <v>189</v>
      </c>
      <c r="J451" s="15">
        <f>I451/E451</f>
        <v>99.473684210526315</v>
      </c>
      <c r="K451" s="14" t="s">
        <v>788</v>
      </c>
      <c r="L451" s="14" t="s">
        <v>789</v>
      </c>
      <c r="M451" s="38">
        <v>25</v>
      </c>
      <c r="N451" s="14" t="str">
        <f>IF(M451="","",IF(M451&gt;=60,"Kumuh Berat",IF(AND(M451&lt;=59,M451&gt;=38),"Kumuh Sedang",IF(AND(M451&lt;=37,M451&gt;=16),"Kumuh Ringan","Tidak Kumuh"))))</f>
        <v>Kumuh Ringan</v>
      </c>
      <c r="O451" s="10">
        <v>7</v>
      </c>
      <c r="P451" s="14" t="str">
        <f t="shared" si="115"/>
        <v>Sedang</v>
      </c>
      <c r="Q451" s="18" t="s">
        <v>26</v>
      </c>
      <c r="R451" s="14"/>
    </row>
    <row r="452" spans="2:18" s="31" customFormat="1" ht="11.4" customHeight="1">
      <c r="B452" s="10">
        <v>118</v>
      </c>
      <c r="C452" s="38" t="s">
        <v>779</v>
      </c>
      <c r="D452" s="14">
        <v>6.11</v>
      </c>
      <c r="E452" s="14">
        <v>5.56</v>
      </c>
      <c r="F452" s="38" t="s">
        <v>790</v>
      </c>
      <c r="G452" s="38" t="s">
        <v>781</v>
      </c>
      <c r="H452" s="38" t="s">
        <v>646</v>
      </c>
      <c r="I452" s="14">
        <v>99</v>
      </c>
      <c r="J452" s="15">
        <f>I452/E452</f>
        <v>17.805755395683455</v>
      </c>
      <c r="K452" s="14" t="s">
        <v>791</v>
      </c>
      <c r="L452" s="14" t="s">
        <v>792</v>
      </c>
      <c r="M452" s="38">
        <v>19</v>
      </c>
      <c r="N452" s="14" t="str">
        <f>IF(M452="","",IF(M452&gt;=60,"Kumuh Berat",IF(AND(M452&lt;=59,M452&gt;=38),"Kumuh Sedang",IF(AND(M452&lt;=37,M452&gt;=16),"Kumuh Ringan","Tidak Kumuh"))))</f>
        <v>Kumuh Ringan</v>
      </c>
      <c r="O452" s="10">
        <v>7</v>
      </c>
      <c r="P452" s="14" t="str">
        <f t="shared" si="115"/>
        <v>Sedang</v>
      </c>
      <c r="Q452" s="18" t="s">
        <v>26</v>
      </c>
      <c r="R452" s="14"/>
    </row>
    <row r="453" spans="2:18" s="31" customFormat="1" ht="11.4" customHeight="1">
      <c r="B453" s="19"/>
      <c r="C453" s="55" t="s">
        <v>793</v>
      </c>
      <c r="D453" s="23">
        <f>SUM(D449:D452)</f>
        <v>14.93</v>
      </c>
      <c r="E453" s="23">
        <f>SUM(E449:E452)</f>
        <v>13.43</v>
      </c>
      <c r="F453" s="55"/>
      <c r="G453" s="55"/>
      <c r="H453" s="55"/>
      <c r="I453" s="23"/>
      <c r="J453" s="23"/>
      <c r="K453" s="23"/>
      <c r="L453" s="23"/>
      <c r="M453" s="55"/>
      <c r="N453" s="23"/>
      <c r="O453" s="19"/>
      <c r="P453" s="23"/>
      <c r="Q453" s="27"/>
      <c r="R453" s="23" t="str">
        <f>IF(D453="","",IF(D453&gt;=15,"Pusat",IF(AND(D453&lt;=14.99,D453&gt;=10),"Provinsi",IF(AND(D453&lt;=9.99,D453&gt;=0),"Kota","Kota"))))</f>
        <v>Provinsi</v>
      </c>
    </row>
    <row r="454" spans="2:18" s="31" customFormat="1" ht="11.4" customHeight="1">
      <c r="B454" s="10">
        <v>119</v>
      </c>
      <c r="C454" s="38" t="s">
        <v>794</v>
      </c>
      <c r="D454" s="14">
        <v>2.2400000000000002</v>
      </c>
      <c r="E454" s="14">
        <v>2.1</v>
      </c>
      <c r="F454" s="38" t="s">
        <v>795</v>
      </c>
      <c r="G454" s="38" t="s">
        <v>781</v>
      </c>
      <c r="H454" s="38" t="s">
        <v>646</v>
      </c>
      <c r="I454" s="14">
        <v>174</v>
      </c>
      <c r="J454" s="15">
        <f>I454/E454</f>
        <v>82.857142857142847</v>
      </c>
      <c r="K454" s="14" t="s">
        <v>796</v>
      </c>
      <c r="L454" s="14" t="s">
        <v>797</v>
      </c>
      <c r="M454" s="38">
        <v>17</v>
      </c>
      <c r="N454" s="14" t="str">
        <f>IF(M454="","",IF(M454&gt;=60,"Kumuh Berat",IF(AND(M454&lt;=59,M454&gt;=38),"Kumuh Sedang",IF(AND(M454&lt;=37,M454&gt;=16),"Kumuh Ringan","Tidak Kumuh"))))</f>
        <v>Kumuh Ringan</v>
      </c>
      <c r="O454" s="10">
        <v>7</v>
      </c>
      <c r="P454" s="14" t="str">
        <f t="shared" ref="P454" si="116">IF(O454="","",IF(O454&gt;=11,"Tinggi",IF(AND(O454&lt;=10,O454&gt;=6),"Sedang",IF(AND(O454&lt;=5,O454&gt;=1),"Rendah","Rendah"))))</f>
        <v>Sedang</v>
      </c>
      <c r="Q454" s="18" t="s">
        <v>26</v>
      </c>
      <c r="R454" s="14"/>
    </row>
    <row r="455" spans="2:18" s="31" customFormat="1" ht="11.4" customHeight="1">
      <c r="B455" s="19"/>
      <c r="C455" s="55" t="s">
        <v>798</v>
      </c>
      <c r="D455" s="23">
        <f>SUM(D454:D454)</f>
        <v>2.2400000000000002</v>
      </c>
      <c r="E455" s="23">
        <f>SUM(E454:E454)</f>
        <v>2.1</v>
      </c>
      <c r="F455" s="55"/>
      <c r="G455" s="55"/>
      <c r="H455" s="55"/>
      <c r="I455" s="23"/>
      <c r="J455" s="23"/>
      <c r="K455" s="23"/>
      <c r="L455" s="23"/>
      <c r="M455" s="55"/>
      <c r="N455" s="23"/>
      <c r="O455" s="19"/>
      <c r="P455" s="23"/>
      <c r="Q455" s="27"/>
      <c r="R455" s="23" t="str">
        <f>IF(D455="","",IF(D455&gt;=15,"Pusat",IF(AND(D455&lt;=14.99,D455&gt;=10),"Provinsi",IF(AND(D455&lt;=9.99,D455&gt;=0),"Kota","Kota"))))</f>
        <v>Kota</v>
      </c>
    </row>
    <row r="456" spans="2:18" s="31" customFormat="1" ht="11.4" customHeight="1">
      <c r="B456" s="10">
        <v>120</v>
      </c>
      <c r="C456" s="38" t="s">
        <v>799</v>
      </c>
      <c r="D456" s="14">
        <v>7.3</v>
      </c>
      <c r="E456" s="14">
        <v>7.11</v>
      </c>
      <c r="F456" s="38" t="s">
        <v>800</v>
      </c>
      <c r="G456" s="38" t="s">
        <v>781</v>
      </c>
      <c r="H456" s="38" t="s">
        <v>646</v>
      </c>
      <c r="I456" s="14">
        <v>294</v>
      </c>
      <c r="J456" s="15">
        <f>I456/E456</f>
        <v>41.350210970464133</v>
      </c>
      <c r="K456" s="14" t="s">
        <v>801</v>
      </c>
      <c r="L456" s="14" t="s">
        <v>802</v>
      </c>
      <c r="M456" s="38">
        <v>18</v>
      </c>
      <c r="N456" s="14" t="str">
        <f>IF(M456="","",IF(M456&gt;=60,"Kumuh Berat",IF(AND(M456&lt;=59,M456&gt;=38),"Kumuh Sedang",IF(AND(M456&lt;=37,M456&gt;=16),"Kumuh Ringan","Tidak Kumuh"))))</f>
        <v>Kumuh Ringan</v>
      </c>
      <c r="O456" s="10">
        <v>7</v>
      </c>
      <c r="P456" s="14" t="str">
        <f t="shared" ref="P456" si="117">IF(O456="","",IF(O456&gt;=11,"Tinggi",IF(AND(O456&lt;=10,O456&gt;=6),"Sedang",IF(AND(O456&lt;=5,O456&gt;=1),"Rendah","Rendah"))))</f>
        <v>Sedang</v>
      </c>
      <c r="Q456" s="18" t="s">
        <v>26</v>
      </c>
      <c r="R456" s="14"/>
    </row>
    <row r="457" spans="2:18" s="31" customFormat="1" ht="11.4" customHeight="1">
      <c r="B457" s="19"/>
      <c r="C457" s="55" t="s">
        <v>803</v>
      </c>
      <c r="D457" s="23">
        <f>SUM(D456:D456)</f>
        <v>7.3</v>
      </c>
      <c r="E457" s="23">
        <f>SUM(E456:E456)</f>
        <v>7.11</v>
      </c>
      <c r="F457" s="55"/>
      <c r="G457" s="55"/>
      <c r="H457" s="55"/>
      <c r="I457" s="23"/>
      <c r="J457" s="23"/>
      <c r="K457" s="23"/>
      <c r="L457" s="23"/>
      <c r="M457" s="55"/>
      <c r="N457" s="23"/>
      <c r="O457" s="19"/>
      <c r="P457" s="23"/>
      <c r="Q457" s="27"/>
      <c r="R457" s="23" t="str">
        <f>IF(D457="","",IF(D457&gt;=15,"Pusat",IF(AND(D457&lt;=14.99,D457&gt;=10),"Provinsi",IF(AND(D457&lt;=9.99,D457&gt;=0),"Kota","Kota"))))</f>
        <v>Kota</v>
      </c>
    </row>
    <row r="458" spans="2:18" s="31" customFormat="1" ht="11.4" customHeight="1">
      <c r="B458" s="10">
        <v>121</v>
      </c>
      <c r="C458" s="38" t="s">
        <v>804</v>
      </c>
      <c r="D458" s="14">
        <v>3.13</v>
      </c>
      <c r="E458" s="14">
        <v>2.08</v>
      </c>
      <c r="F458" s="38" t="s">
        <v>419</v>
      </c>
      <c r="G458" s="38" t="s">
        <v>805</v>
      </c>
      <c r="H458" s="38" t="s">
        <v>806</v>
      </c>
      <c r="I458" s="14">
        <v>48</v>
      </c>
      <c r="J458" s="15">
        <f t="shared" ref="J458:J463" si="118">I458/E458</f>
        <v>23.076923076923077</v>
      </c>
      <c r="K458" s="14" t="s">
        <v>807</v>
      </c>
      <c r="L458" s="14" t="s">
        <v>808</v>
      </c>
      <c r="M458" s="38">
        <v>30</v>
      </c>
      <c r="N458" s="14" t="str">
        <f t="shared" ref="N458:N463" si="119">IF(M458="","",IF(M458&gt;=60,"Kumuh Berat",IF(AND(M458&lt;=59,M458&gt;=38),"Kumuh Sedang",IF(AND(M458&lt;=37,M458&gt;=16),"Kumuh Ringan","Tidak Kumuh"))))</f>
        <v>Kumuh Ringan</v>
      </c>
      <c r="O458" s="10">
        <v>5</v>
      </c>
      <c r="P458" s="14" t="str">
        <f t="shared" ref="P458:P463" si="120">IF(O458="","",IF(O458&gt;=11,"Tinggi",IF(AND(O458&lt;=10,O458&gt;=6),"Sedang",IF(AND(O458&lt;=5,O458&gt;=1),"Rendah","Rendah"))))</f>
        <v>Rendah</v>
      </c>
      <c r="Q458" s="18" t="s">
        <v>26</v>
      </c>
      <c r="R458" s="14"/>
    </row>
    <row r="459" spans="2:18" s="31" customFormat="1" ht="11.4" customHeight="1">
      <c r="B459" s="10">
        <v>122</v>
      </c>
      <c r="C459" s="38" t="s">
        <v>804</v>
      </c>
      <c r="D459" s="14">
        <v>1.58</v>
      </c>
      <c r="E459" s="14">
        <v>1.1499999999999999</v>
      </c>
      <c r="F459" s="38" t="s">
        <v>439</v>
      </c>
      <c r="G459" s="38" t="s">
        <v>805</v>
      </c>
      <c r="H459" s="38" t="s">
        <v>806</v>
      </c>
      <c r="I459" s="14">
        <v>62</v>
      </c>
      <c r="J459" s="15">
        <f t="shared" si="118"/>
        <v>53.913043478260875</v>
      </c>
      <c r="K459" s="14" t="s">
        <v>809</v>
      </c>
      <c r="L459" s="14" t="s">
        <v>810</v>
      </c>
      <c r="M459" s="38">
        <v>25</v>
      </c>
      <c r="N459" s="14" t="str">
        <f t="shared" si="119"/>
        <v>Kumuh Ringan</v>
      </c>
      <c r="O459" s="10">
        <v>5</v>
      </c>
      <c r="P459" s="14" t="str">
        <f t="shared" si="120"/>
        <v>Rendah</v>
      </c>
      <c r="Q459" s="18" t="s">
        <v>26</v>
      </c>
      <c r="R459" s="14"/>
    </row>
    <row r="460" spans="2:18" s="31" customFormat="1" ht="11.4" customHeight="1">
      <c r="B460" s="10">
        <v>123</v>
      </c>
      <c r="C460" s="38" t="s">
        <v>804</v>
      </c>
      <c r="D460" s="14">
        <v>1.1499999999999999</v>
      </c>
      <c r="E460" s="14">
        <v>0.96</v>
      </c>
      <c r="F460" s="38" t="s">
        <v>480</v>
      </c>
      <c r="G460" s="38" t="s">
        <v>805</v>
      </c>
      <c r="H460" s="38" t="s">
        <v>806</v>
      </c>
      <c r="I460" s="14">
        <v>97</v>
      </c>
      <c r="J460" s="15">
        <f t="shared" si="118"/>
        <v>101.04166666666667</v>
      </c>
      <c r="K460" s="14" t="s">
        <v>811</v>
      </c>
      <c r="L460" s="14" t="s">
        <v>812</v>
      </c>
      <c r="M460" s="38">
        <v>30</v>
      </c>
      <c r="N460" s="14" t="str">
        <f t="shared" si="119"/>
        <v>Kumuh Ringan</v>
      </c>
      <c r="O460" s="10">
        <v>5</v>
      </c>
      <c r="P460" s="14" t="str">
        <f t="shared" si="120"/>
        <v>Rendah</v>
      </c>
      <c r="Q460" s="18" t="s">
        <v>26</v>
      </c>
      <c r="R460" s="14"/>
    </row>
    <row r="461" spans="2:18" s="31" customFormat="1" ht="11.4" customHeight="1">
      <c r="B461" s="10">
        <v>124</v>
      </c>
      <c r="C461" s="38" t="s">
        <v>804</v>
      </c>
      <c r="D461" s="14">
        <v>1.9</v>
      </c>
      <c r="E461" s="14">
        <v>1.47</v>
      </c>
      <c r="F461" s="38" t="s">
        <v>380</v>
      </c>
      <c r="G461" s="38" t="s">
        <v>805</v>
      </c>
      <c r="H461" s="38" t="s">
        <v>806</v>
      </c>
      <c r="I461" s="14">
        <v>79</v>
      </c>
      <c r="J461" s="15">
        <f t="shared" si="118"/>
        <v>53.741496598639458</v>
      </c>
      <c r="K461" s="14" t="s">
        <v>813</v>
      </c>
      <c r="L461" s="14" t="s">
        <v>814</v>
      </c>
      <c r="M461" s="38">
        <v>23</v>
      </c>
      <c r="N461" s="14" t="str">
        <f t="shared" si="119"/>
        <v>Kumuh Ringan</v>
      </c>
      <c r="O461" s="10">
        <v>5</v>
      </c>
      <c r="P461" s="14" t="str">
        <f t="shared" si="120"/>
        <v>Rendah</v>
      </c>
      <c r="Q461" s="18" t="s">
        <v>26</v>
      </c>
      <c r="R461" s="14"/>
    </row>
    <row r="462" spans="2:18" s="31" customFormat="1" ht="11.4" customHeight="1">
      <c r="B462" s="10">
        <v>125</v>
      </c>
      <c r="C462" s="38" t="s">
        <v>804</v>
      </c>
      <c r="D462" s="14">
        <v>2.39</v>
      </c>
      <c r="E462" s="14">
        <v>1.83</v>
      </c>
      <c r="F462" s="38" t="s">
        <v>385</v>
      </c>
      <c r="G462" s="38" t="s">
        <v>805</v>
      </c>
      <c r="H462" s="38" t="s">
        <v>806</v>
      </c>
      <c r="I462" s="14">
        <v>81</v>
      </c>
      <c r="J462" s="15">
        <f t="shared" si="118"/>
        <v>44.26229508196721</v>
      </c>
      <c r="K462" s="14" t="s">
        <v>815</v>
      </c>
      <c r="L462" s="14" t="s">
        <v>816</v>
      </c>
      <c r="M462" s="38">
        <v>36</v>
      </c>
      <c r="N462" s="14" t="str">
        <f t="shared" si="119"/>
        <v>Kumuh Ringan</v>
      </c>
      <c r="O462" s="10">
        <v>5</v>
      </c>
      <c r="P462" s="14" t="str">
        <f t="shared" si="120"/>
        <v>Rendah</v>
      </c>
      <c r="Q462" s="18" t="s">
        <v>26</v>
      </c>
      <c r="R462" s="14"/>
    </row>
    <row r="463" spans="2:18" s="31" customFormat="1" ht="11.4" customHeight="1">
      <c r="B463" s="10">
        <v>126</v>
      </c>
      <c r="C463" s="38" t="s">
        <v>804</v>
      </c>
      <c r="D463" s="14">
        <v>1.79</v>
      </c>
      <c r="E463" s="14">
        <v>0.85</v>
      </c>
      <c r="F463" s="38" t="s">
        <v>397</v>
      </c>
      <c r="G463" s="38" t="s">
        <v>805</v>
      </c>
      <c r="H463" s="38" t="s">
        <v>806</v>
      </c>
      <c r="I463" s="14">
        <v>79</v>
      </c>
      <c r="J463" s="15">
        <f t="shared" si="118"/>
        <v>92.941176470588232</v>
      </c>
      <c r="K463" s="14" t="s">
        <v>817</v>
      </c>
      <c r="L463" s="14" t="s">
        <v>818</v>
      </c>
      <c r="M463" s="38">
        <v>16</v>
      </c>
      <c r="N463" s="14" t="str">
        <f t="shared" si="119"/>
        <v>Kumuh Ringan</v>
      </c>
      <c r="O463" s="10">
        <v>5</v>
      </c>
      <c r="P463" s="14" t="str">
        <f t="shared" si="120"/>
        <v>Rendah</v>
      </c>
      <c r="Q463" s="18" t="s">
        <v>26</v>
      </c>
      <c r="R463" s="14"/>
    </row>
    <row r="464" spans="2:18" s="31" customFormat="1" ht="11.4" customHeight="1">
      <c r="B464" s="19"/>
      <c r="C464" s="55" t="s">
        <v>819</v>
      </c>
      <c r="D464" s="23">
        <v>11.93</v>
      </c>
      <c r="E464" s="23">
        <f>SUM(E458:E463)</f>
        <v>8.34</v>
      </c>
      <c r="F464" s="55"/>
      <c r="G464" s="55"/>
      <c r="H464" s="55"/>
      <c r="I464" s="23"/>
      <c r="J464" s="23"/>
      <c r="K464" s="23"/>
      <c r="L464" s="23"/>
      <c r="M464" s="55"/>
      <c r="N464" s="23"/>
      <c r="O464" s="19"/>
      <c r="P464" s="23"/>
      <c r="Q464" s="27"/>
      <c r="R464" s="23" t="str">
        <f>IF(D464="","",IF(D464&gt;=15,"Pusat",IF(AND(D464&lt;=14.99,D464&gt;=10),"Provinsi",IF(AND(D464&lt;=9.99,D464&gt;=0),"Kota","Kota"))))</f>
        <v>Provinsi</v>
      </c>
    </row>
    <row r="465" spans="2:18" s="31" customFormat="1" ht="11.4" customHeight="1">
      <c r="B465" s="10">
        <v>127</v>
      </c>
      <c r="C465" s="38" t="s">
        <v>820</v>
      </c>
      <c r="D465" s="14">
        <v>4.2300000000000004</v>
      </c>
      <c r="E465" s="14">
        <v>3.79</v>
      </c>
      <c r="F465" s="38" t="s">
        <v>388</v>
      </c>
      <c r="G465" s="38" t="s">
        <v>805</v>
      </c>
      <c r="H465" s="38" t="s">
        <v>806</v>
      </c>
      <c r="I465" s="14">
        <v>150</v>
      </c>
      <c r="J465" s="15">
        <f>I465/E465</f>
        <v>39.577836411609496</v>
      </c>
      <c r="K465" s="14" t="s">
        <v>821</v>
      </c>
      <c r="L465" s="14" t="s">
        <v>822</v>
      </c>
      <c r="M465" s="38">
        <v>17</v>
      </c>
      <c r="N465" s="14" t="str">
        <f>IF(M465="","",IF(M465&gt;=60,"Kumuh Berat",IF(AND(M465&lt;=59,M465&gt;=38),"Kumuh Sedang",IF(AND(M465&lt;=37,M465&gt;=16),"Kumuh Ringan","Tidak Kumuh"))))</f>
        <v>Kumuh Ringan</v>
      </c>
      <c r="O465" s="10">
        <v>5</v>
      </c>
      <c r="P465" s="14" t="str">
        <f t="shared" ref="P465:P467" si="121">IF(O465="","",IF(O465&gt;=11,"Tinggi",IF(AND(O465&lt;=10,O465&gt;=6),"Sedang",IF(AND(O465&lt;=5,O465&gt;=1),"Rendah","Rendah"))))</f>
        <v>Rendah</v>
      </c>
      <c r="Q465" s="18" t="s">
        <v>26</v>
      </c>
      <c r="R465" s="14"/>
    </row>
    <row r="466" spans="2:18" s="31" customFormat="1" ht="11.4" customHeight="1">
      <c r="B466" s="10">
        <v>128</v>
      </c>
      <c r="C466" s="38" t="s">
        <v>820</v>
      </c>
      <c r="D466" s="14">
        <v>1.72</v>
      </c>
      <c r="E466" s="14">
        <v>1.23</v>
      </c>
      <c r="F466" s="38" t="s">
        <v>507</v>
      </c>
      <c r="G466" s="38" t="s">
        <v>805</v>
      </c>
      <c r="H466" s="38" t="s">
        <v>806</v>
      </c>
      <c r="I466" s="14">
        <v>52</v>
      </c>
      <c r="J466" s="15">
        <f>I466/E466</f>
        <v>42.27642276422764</v>
      </c>
      <c r="K466" s="14" t="s">
        <v>823</v>
      </c>
      <c r="L466" s="14" t="s">
        <v>824</v>
      </c>
      <c r="M466" s="38">
        <v>29</v>
      </c>
      <c r="N466" s="14" t="str">
        <f>IF(M466="","",IF(M466&gt;=60,"Kumuh Berat",IF(AND(M466&lt;=59,M466&gt;=38),"Kumuh Sedang",IF(AND(M466&lt;=37,M466&gt;=16),"Kumuh Ringan","Tidak Kumuh"))))</f>
        <v>Kumuh Ringan</v>
      </c>
      <c r="O466" s="10">
        <v>5</v>
      </c>
      <c r="P466" s="14" t="str">
        <f t="shared" si="121"/>
        <v>Rendah</v>
      </c>
      <c r="Q466" s="18" t="s">
        <v>26</v>
      </c>
      <c r="R466" s="14"/>
    </row>
    <row r="467" spans="2:18" s="31" customFormat="1" ht="11.4" customHeight="1">
      <c r="B467" s="10">
        <v>129</v>
      </c>
      <c r="C467" s="38" t="s">
        <v>820</v>
      </c>
      <c r="D467" s="14">
        <v>2.1</v>
      </c>
      <c r="E467" s="14">
        <v>1.79</v>
      </c>
      <c r="F467" s="38" t="s">
        <v>429</v>
      </c>
      <c r="G467" s="38" t="s">
        <v>805</v>
      </c>
      <c r="H467" s="38" t="s">
        <v>806</v>
      </c>
      <c r="I467" s="14">
        <v>73</v>
      </c>
      <c r="J467" s="15">
        <f>I467/E467</f>
        <v>40.782122905027933</v>
      </c>
      <c r="K467" s="14" t="s">
        <v>825</v>
      </c>
      <c r="L467" s="14" t="s">
        <v>826</v>
      </c>
      <c r="M467" s="38">
        <v>29</v>
      </c>
      <c r="N467" s="14" t="str">
        <f>IF(M467="","",IF(M467&gt;=60,"Kumuh Berat",IF(AND(M467&lt;=59,M467&gt;=38),"Kumuh Sedang",IF(AND(M467&lt;=37,M467&gt;=16),"Kumuh Ringan","Tidak Kumuh"))))</f>
        <v>Kumuh Ringan</v>
      </c>
      <c r="O467" s="10">
        <v>5</v>
      </c>
      <c r="P467" s="14" t="str">
        <f t="shared" si="121"/>
        <v>Rendah</v>
      </c>
      <c r="Q467" s="18" t="s">
        <v>26</v>
      </c>
      <c r="R467" s="14"/>
    </row>
    <row r="468" spans="2:18" s="31" customFormat="1" ht="11.4" customHeight="1">
      <c r="B468" s="19"/>
      <c r="C468" s="55" t="s">
        <v>827</v>
      </c>
      <c r="D468" s="23">
        <f>SUM(D465:D467)</f>
        <v>8.0500000000000007</v>
      </c>
      <c r="E468" s="23">
        <f>SUM(E465:E467)</f>
        <v>6.81</v>
      </c>
      <c r="F468" s="55"/>
      <c r="G468" s="55"/>
      <c r="H468" s="55"/>
      <c r="I468" s="23"/>
      <c r="J468" s="23"/>
      <c r="K468" s="23"/>
      <c r="L468" s="23"/>
      <c r="M468" s="55"/>
      <c r="N468" s="23"/>
      <c r="O468" s="19"/>
      <c r="P468" s="23"/>
      <c r="Q468" s="27"/>
      <c r="R468" s="23" t="str">
        <f>IF(D468="","",IF(D468&gt;=15,"Pusat",IF(AND(D468&lt;=14.99,D468&gt;=10),"Provinsi",IF(AND(D468&lt;=9.99,D468&gt;=0),"Kota","Kota"))))</f>
        <v>Kota</v>
      </c>
    </row>
    <row r="469" spans="2:18" s="31" customFormat="1" ht="11.4" customHeight="1">
      <c r="B469" s="10">
        <v>130</v>
      </c>
      <c r="C469" s="38" t="s">
        <v>828</v>
      </c>
      <c r="D469" s="14">
        <v>10.42</v>
      </c>
      <c r="E469" s="14">
        <v>6.4</v>
      </c>
      <c r="F469" s="38" t="s">
        <v>829</v>
      </c>
      <c r="G469" s="38" t="s">
        <v>805</v>
      </c>
      <c r="H469" s="38" t="s">
        <v>806</v>
      </c>
      <c r="I469" s="14">
        <v>109</v>
      </c>
      <c r="J469" s="15">
        <f>I469/E469</f>
        <v>17.03125</v>
      </c>
      <c r="K469" s="14" t="s">
        <v>830</v>
      </c>
      <c r="L469" s="14" t="s">
        <v>831</v>
      </c>
      <c r="M469" s="38">
        <v>43</v>
      </c>
      <c r="N469" s="14" t="str">
        <f>IF(M469="","",IF(M469&gt;=60,"Kumuh Berat",IF(AND(M469&lt;=59,M469&gt;=38),"Kumuh Sedang",IF(AND(M469&lt;=37,M469&gt;=16),"Kumuh Ringan","Tidak Kumuh"))))</f>
        <v>Kumuh Sedang</v>
      </c>
      <c r="O469" s="10">
        <v>5</v>
      </c>
      <c r="P469" s="14" t="str">
        <f t="shared" ref="P469" si="122">IF(O469="","",IF(O469&gt;=11,"Tinggi",IF(AND(O469&lt;=10,O469&gt;=6),"Sedang",IF(AND(O469&lt;=5,O469&gt;=1),"Rendah","Rendah"))))</f>
        <v>Rendah</v>
      </c>
      <c r="Q469" s="18" t="s">
        <v>26</v>
      </c>
      <c r="R469" s="14"/>
    </row>
    <row r="470" spans="2:18" s="31" customFormat="1" ht="11.4" customHeight="1">
      <c r="B470" s="19"/>
      <c r="C470" s="55" t="s">
        <v>832</v>
      </c>
      <c r="D470" s="23">
        <f>SUM(D469)</f>
        <v>10.42</v>
      </c>
      <c r="E470" s="23">
        <f>SUM(E469)</f>
        <v>6.4</v>
      </c>
      <c r="F470" s="55"/>
      <c r="G470" s="55"/>
      <c r="H470" s="55"/>
      <c r="I470" s="23"/>
      <c r="J470" s="23"/>
      <c r="K470" s="23"/>
      <c r="L470" s="23"/>
      <c r="M470" s="55"/>
      <c r="N470" s="23"/>
      <c r="O470" s="19"/>
      <c r="P470" s="23"/>
      <c r="Q470" s="27"/>
      <c r="R470" s="23" t="str">
        <f>IF(D470="","",IF(D470&gt;=15,"Pusat",IF(AND(D470&lt;=14.99,D470&gt;=10),"Provinsi",IF(AND(D470&lt;=9.99,D470&gt;=0),"Kota","Kota"))))</f>
        <v>Provinsi</v>
      </c>
    </row>
    <row r="471" spans="2:18" s="31" customFormat="1" ht="11.4" customHeight="1">
      <c r="B471" s="10">
        <v>131</v>
      </c>
      <c r="C471" s="38" t="s">
        <v>833</v>
      </c>
      <c r="D471" s="14">
        <v>1.74</v>
      </c>
      <c r="E471" s="14">
        <v>1.46</v>
      </c>
      <c r="F471" s="38" t="s">
        <v>419</v>
      </c>
      <c r="G471" s="38" t="s">
        <v>834</v>
      </c>
      <c r="H471" s="38" t="s">
        <v>806</v>
      </c>
      <c r="I471" s="14">
        <v>54</v>
      </c>
      <c r="J471" s="15">
        <f t="shared" ref="J471:J476" si="123">I471/E471</f>
        <v>36.986301369863014</v>
      </c>
      <c r="K471" s="14" t="s">
        <v>835</v>
      </c>
      <c r="L471" s="14" t="s">
        <v>836</v>
      </c>
      <c r="M471" s="38">
        <v>28</v>
      </c>
      <c r="N471" s="14" t="str">
        <f t="shared" ref="N471:N476" si="124">IF(M471="","",IF(M471&gt;=60,"Kumuh Berat",IF(AND(M471&lt;=59,M471&gt;=38),"Kumuh Sedang",IF(AND(M471&lt;=37,M471&gt;=16),"Kumuh Ringan","Tidak Kumuh"))))</f>
        <v>Kumuh Ringan</v>
      </c>
      <c r="O471" s="10">
        <v>5</v>
      </c>
      <c r="P471" s="14" t="str">
        <f t="shared" ref="P471:P476" si="125">IF(O471="","",IF(O471&gt;=11,"Tinggi",IF(AND(O471&lt;=10,O471&gt;=6),"Sedang",IF(AND(O471&lt;=5,O471&gt;=1),"Rendah","Rendah"))))</f>
        <v>Rendah</v>
      </c>
      <c r="Q471" s="18" t="s">
        <v>85</v>
      </c>
      <c r="R471" s="14"/>
    </row>
    <row r="472" spans="2:18" s="31" customFormat="1" ht="11.4" customHeight="1">
      <c r="B472" s="10">
        <v>132</v>
      </c>
      <c r="C472" s="38" t="s">
        <v>833</v>
      </c>
      <c r="D472" s="14">
        <v>2.0099999999999998</v>
      </c>
      <c r="E472" s="14">
        <v>1.49</v>
      </c>
      <c r="F472" s="38" t="s">
        <v>423</v>
      </c>
      <c r="G472" s="38" t="s">
        <v>834</v>
      </c>
      <c r="H472" s="38" t="s">
        <v>806</v>
      </c>
      <c r="I472" s="14">
        <v>59</v>
      </c>
      <c r="J472" s="15">
        <f t="shared" si="123"/>
        <v>39.597315436241608</v>
      </c>
      <c r="K472" s="14" t="s">
        <v>837</v>
      </c>
      <c r="L472" s="14" t="s">
        <v>838</v>
      </c>
      <c r="M472" s="38">
        <v>17</v>
      </c>
      <c r="N472" s="14" t="str">
        <f t="shared" si="124"/>
        <v>Kumuh Ringan</v>
      </c>
      <c r="O472" s="10">
        <v>5</v>
      </c>
      <c r="P472" s="14" t="str">
        <f t="shared" si="125"/>
        <v>Rendah</v>
      </c>
      <c r="Q472" s="18" t="s">
        <v>85</v>
      </c>
      <c r="R472" s="14"/>
    </row>
    <row r="473" spans="2:18" s="31" customFormat="1" ht="11.4" customHeight="1">
      <c r="B473" s="10">
        <v>133</v>
      </c>
      <c r="C473" s="38" t="s">
        <v>833</v>
      </c>
      <c r="D473" s="14">
        <v>1.1399999999999999</v>
      </c>
      <c r="E473" s="14">
        <v>0.92</v>
      </c>
      <c r="F473" s="38" t="s">
        <v>380</v>
      </c>
      <c r="G473" s="38" t="s">
        <v>834</v>
      </c>
      <c r="H473" s="38" t="s">
        <v>806</v>
      </c>
      <c r="I473" s="14">
        <v>19</v>
      </c>
      <c r="J473" s="15">
        <f t="shared" si="123"/>
        <v>20.652173913043477</v>
      </c>
      <c r="K473" s="14" t="s">
        <v>839</v>
      </c>
      <c r="L473" s="14" t="s">
        <v>840</v>
      </c>
      <c r="M473" s="38">
        <v>26</v>
      </c>
      <c r="N473" s="14" t="str">
        <f t="shared" si="124"/>
        <v>Kumuh Ringan</v>
      </c>
      <c r="O473" s="10">
        <v>5</v>
      </c>
      <c r="P473" s="14" t="str">
        <f t="shared" si="125"/>
        <v>Rendah</v>
      </c>
      <c r="Q473" s="18" t="s">
        <v>85</v>
      </c>
      <c r="R473" s="14"/>
    </row>
    <row r="474" spans="2:18" s="31" customFormat="1" ht="11.4" customHeight="1">
      <c r="B474" s="10">
        <v>134</v>
      </c>
      <c r="C474" s="38" t="s">
        <v>833</v>
      </c>
      <c r="D474" s="14">
        <v>1.93</v>
      </c>
      <c r="E474" s="14">
        <v>1.63</v>
      </c>
      <c r="F474" s="38" t="s">
        <v>429</v>
      </c>
      <c r="G474" s="38" t="s">
        <v>834</v>
      </c>
      <c r="H474" s="38" t="s">
        <v>806</v>
      </c>
      <c r="I474" s="14">
        <v>19</v>
      </c>
      <c r="J474" s="15">
        <f t="shared" si="123"/>
        <v>11.656441717791411</v>
      </c>
      <c r="K474" s="14" t="s">
        <v>841</v>
      </c>
      <c r="L474" s="14" t="s">
        <v>842</v>
      </c>
      <c r="M474" s="38">
        <v>25</v>
      </c>
      <c r="N474" s="14" t="str">
        <f t="shared" si="124"/>
        <v>Kumuh Ringan</v>
      </c>
      <c r="O474" s="10">
        <v>5</v>
      </c>
      <c r="P474" s="14" t="str">
        <f t="shared" si="125"/>
        <v>Rendah</v>
      </c>
      <c r="Q474" s="18" t="s">
        <v>85</v>
      </c>
      <c r="R474" s="14"/>
    </row>
    <row r="475" spans="2:18" s="31" customFormat="1" ht="11.4" customHeight="1">
      <c r="B475" s="10">
        <v>135</v>
      </c>
      <c r="C475" s="38" t="s">
        <v>833</v>
      </c>
      <c r="D475" s="14">
        <v>2.23</v>
      </c>
      <c r="E475" s="14">
        <v>1.65</v>
      </c>
      <c r="F475" s="38" t="s">
        <v>829</v>
      </c>
      <c r="G475" s="38" t="s">
        <v>834</v>
      </c>
      <c r="H475" s="38" t="s">
        <v>806</v>
      </c>
      <c r="I475" s="14">
        <v>94</v>
      </c>
      <c r="J475" s="15">
        <f t="shared" si="123"/>
        <v>56.969696969696976</v>
      </c>
      <c r="K475" s="14" t="s">
        <v>843</v>
      </c>
      <c r="L475" s="14" t="s">
        <v>844</v>
      </c>
      <c r="M475" s="38">
        <v>30</v>
      </c>
      <c r="N475" s="14" t="str">
        <f t="shared" si="124"/>
        <v>Kumuh Ringan</v>
      </c>
      <c r="O475" s="10">
        <v>5</v>
      </c>
      <c r="P475" s="14" t="str">
        <f t="shared" si="125"/>
        <v>Rendah</v>
      </c>
      <c r="Q475" s="18" t="s">
        <v>85</v>
      </c>
      <c r="R475" s="14"/>
    </row>
    <row r="476" spans="2:18" s="31" customFormat="1" ht="11.4" customHeight="1">
      <c r="B476" s="10">
        <v>136</v>
      </c>
      <c r="C476" s="38" t="s">
        <v>833</v>
      </c>
      <c r="D476" s="14">
        <v>2.23</v>
      </c>
      <c r="E476" s="14">
        <v>1.85</v>
      </c>
      <c r="F476" s="38" t="s">
        <v>845</v>
      </c>
      <c r="G476" s="38" t="s">
        <v>834</v>
      </c>
      <c r="H476" s="38" t="s">
        <v>806</v>
      </c>
      <c r="I476" s="14">
        <v>102</v>
      </c>
      <c r="J476" s="15">
        <f t="shared" si="123"/>
        <v>55.13513513513513</v>
      </c>
      <c r="K476" s="14" t="s">
        <v>846</v>
      </c>
      <c r="L476" s="14" t="s">
        <v>847</v>
      </c>
      <c r="M476" s="38">
        <v>20</v>
      </c>
      <c r="N476" s="14" t="str">
        <f t="shared" si="124"/>
        <v>Kumuh Ringan</v>
      </c>
      <c r="O476" s="10">
        <v>5</v>
      </c>
      <c r="P476" s="14" t="str">
        <f t="shared" si="125"/>
        <v>Rendah</v>
      </c>
      <c r="Q476" s="18" t="s">
        <v>85</v>
      </c>
      <c r="R476" s="14"/>
    </row>
    <row r="477" spans="2:18" s="31" customFormat="1" ht="11.4" customHeight="1">
      <c r="B477" s="19"/>
      <c r="C477" s="55" t="s">
        <v>848</v>
      </c>
      <c r="D477" s="23">
        <f>SUM(D471:D476)</f>
        <v>11.28</v>
      </c>
      <c r="E477" s="23">
        <f>SUM(E471:E476)</f>
        <v>9</v>
      </c>
      <c r="F477" s="55"/>
      <c r="G477" s="55"/>
      <c r="H477" s="55"/>
      <c r="I477" s="23"/>
      <c r="J477" s="23"/>
      <c r="K477" s="23"/>
      <c r="L477" s="23"/>
      <c r="M477" s="55"/>
      <c r="N477" s="23"/>
      <c r="O477" s="19"/>
      <c r="P477" s="23"/>
      <c r="Q477" s="27"/>
      <c r="R477" s="23" t="str">
        <f>IF(D477="","",IF(D477&gt;=15,"Pusat",IF(AND(D477&lt;=14.99,D477&gt;=10),"Provinsi",IF(AND(D477&lt;=9.99,D477&gt;=0),"Kota","Kota"))))</f>
        <v>Provinsi</v>
      </c>
    </row>
    <row r="478" spans="2:18" s="31" customFormat="1" ht="11.4" customHeight="1">
      <c r="B478" s="10">
        <v>137</v>
      </c>
      <c r="C478" s="38" t="s">
        <v>849</v>
      </c>
      <c r="D478" s="14">
        <v>2.59</v>
      </c>
      <c r="E478" s="14">
        <v>1.96</v>
      </c>
      <c r="F478" s="38" t="s">
        <v>850</v>
      </c>
      <c r="G478" s="38" t="s">
        <v>834</v>
      </c>
      <c r="H478" s="38" t="s">
        <v>806</v>
      </c>
      <c r="I478" s="14">
        <v>161</v>
      </c>
      <c r="J478" s="15">
        <f>I478/E478</f>
        <v>82.142857142857139</v>
      </c>
      <c r="K478" s="14" t="s">
        <v>851</v>
      </c>
      <c r="L478" s="14" t="s">
        <v>852</v>
      </c>
      <c r="M478" s="38">
        <v>16</v>
      </c>
      <c r="N478" s="14" t="str">
        <f>IF(M478="","",IF(M478&gt;=60,"Kumuh Berat",IF(AND(M478&lt;=59,M478&gt;=38),"Kumuh Sedang",IF(AND(M478&lt;=37,M478&gt;=16),"Kumuh Ringan","Tidak Kumuh"))))</f>
        <v>Kumuh Ringan</v>
      </c>
      <c r="O478" s="10">
        <v>5</v>
      </c>
      <c r="P478" s="14" t="str">
        <f t="shared" ref="P478:P479" si="126">IF(O478="","",IF(O478&gt;=11,"Tinggi",IF(AND(O478&lt;=10,O478&gt;=6),"Sedang",IF(AND(O478&lt;=5,O478&gt;=1),"Rendah","Rendah"))))</f>
        <v>Rendah</v>
      </c>
      <c r="Q478" s="18" t="s">
        <v>85</v>
      </c>
      <c r="R478" s="14"/>
    </row>
    <row r="479" spans="2:18" s="31" customFormat="1" ht="11.4" customHeight="1">
      <c r="B479" s="10">
        <v>138</v>
      </c>
      <c r="C479" s="38" t="s">
        <v>849</v>
      </c>
      <c r="D479" s="14">
        <v>3.95</v>
      </c>
      <c r="E479" s="14">
        <v>3.45</v>
      </c>
      <c r="F479" s="38" t="s">
        <v>475</v>
      </c>
      <c r="G479" s="38" t="s">
        <v>834</v>
      </c>
      <c r="H479" s="38" t="s">
        <v>806</v>
      </c>
      <c r="I479" s="14">
        <v>109</v>
      </c>
      <c r="J479" s="15">
        <f>I479/E479</f>
        <v>31.594202898550723</v>
      </c>
      <c r="K479" s="14" t="s">
        <v>853</v>
      </c>
      <c r="L479" s="14" t="s">
        <v>854</v>
      </c>
      <c r="M479" s="38">
        <v>19</v>
      </c>
      <c r="N479" s="14" t="str">
        <f>IF(M479="","",IF(M479&gt;=60,"Kumuh Berat",IF(AND(M479&lt;=59,M479&gt;=38),"Kumuh Sedang",IF(AND(M479&lt;=37,M479&gt;=16),"Kumuh Ringan","Tidak Kumuh"))))</f>
        <v>Kumuh Ringan</v>
      </c>
      <c r="O479" s="10">
        <v>5</v>
      </c>
      <c r="P479" s="14" t="str">
        <f t="shared" si="126"/>
        <v>Rendah</v>
      </c>
      <c r="Q479" s="18" t="s">
        <v>85</v>
      </c>
      <c r="R479" s="14"/>
    </row>
    <row r="480" spans="2:18" s="31" customFormat="1" ht="11.4" customHeight="1">
      <c r="B480" s="19"/>
      <c r="C480" s="55" t="s">
        <v>855</v>
      </c>
      <c r="D480" s="23">
        <f>SUM(D478:D479)</f>
        <v>6.54</v>
      </c>
      <c r="E480" s="23">
        <f>SUM(E478:E479)</f>
        <v>5.41</v>
      </c>
      <c r="F480" s="55"/>
      <c r="G480" s="55"/>
      <c r="H480" s="55"/>
      <c r="I480" s="23"/>
      <c r="J480" s="23"/>
      <c r="K480" s="23"/>
      <c r="L480" s="23"/>
      <c r="M480" s="55"/>
      <c r="N480" s="23"/>
      <c r="O480" s="19"/>
      <c r="P480" s="23"/>
      <c r="Q480" s="27"/>
      <c r="R480" s="23" t="str">
        <f>IF(D480="","",IF(D480&gt;=15,"Pusat",IF(AND(D480&lt;=14.99,D480&gt;=10),"Provinsi",IF(AND(D480&lt;=9.99,D480&gt;=0),"Kota","Kota"))))</f>
        <v>Kota</v>
      </c>
    </row>
    <row r="481" spans="2:18" s="3" customFormat="1" ht="11.4" customHeight="1">
      <c r="B481" s="4"/>
      <c r="C481" s="5" t="s">
        <v>856</v>
      </c>
      <c r="D481" s="6">
        <f>SUM(D487,D493,D497,D503,D508,D518,D522,D524,D534,D541,D549)</f>
        <v>224.51799999999997</v>
      </c>
      <c r="E481" s="6">
        <f>SUM(E487,E493,E497,E503,E508,E518,E522,E524,E534,E541,E549)</f>
        <v>149.13999999999999</v>
      </c>
      <c r="F481" s="6"/>
      <c r="G481" s="7"/>
      <c r="H481" s="5"/>
      <c r="I481" s="8"/>
      <c r="J481" s="9"/>
      <c r="K481" s="9"/>
      <c r="L481" s="9"/>
      <c r="M481" s="7"/>
      <c r="N481" s="7"/>
      <c r="O481" s="7"/>
      <c r="P481" s="7"/>
      <c r="Q481" s="7"/>
      <c r="R481" s="7"/>
    </row>
    <row r="482" spans="2:18" ht="11.4" customHeight="1">
      <c r="B482" s="10">
        <v>1</v>
      </c>
      <c r="C482" s="44" t="s">
        <v>857</v>
      </c>
      <c r="D482" s="13">
        <v>1.65</v>
      </c>
      <c r="E482" s="13">
        <v>1.65</v>
      </c>
      <c r="F482" s="14" t="s">
        <v>858</v>
      </c>
      <c r="G482" s="51" t="s">
        <v>859</v>
      </c>
      <c r="H482" s="44" t="s">
        <v>860</v>
      </c>
      <c r="I482" s="14">
        <v>679</v>
      </c>
      <c r="J482" s="15">
        <f>I482/E482</f>
        <v>411.51515151515156</v>
      </c>
      <c r="K482" s="36">
        <v>1.83453</v>
      </c>
      <c r="L482" s="35">
        <v>115.92610000000001</v>
      </c>
      <c r="M482" s="14">
        <v>16</v>
      </c>
      <c r="N482" s="14" t="str">
        <f t="shared" ref="N482:N545" si="127">IF(M482="","",IF(M482&gt;=60,"Kumuh Berat",IF(AND(M482&lt;=59,M482&gt;=38),"Kumuh Sedang",IF(AND(M482&lt;=37,M482&gt;=16),"Kumuh Ringan","Tidak Kumuh"))))</f>
        <v>Kumuh Ringan</v>
      </c>
      <c r="O482" s="10">
        <v>11</v>
      </c>
      <c r="P482" s="14" t="str">
        <f t="shared" ref="P482:P496" si="128">IF(O482="","",IF(O482&gt;=11,"Tinggi",IF(AND(O482&lt;=10,O482&gt;=6),"Sedang",IF(AND(O482&lt;=5,O482&gt;=1),"Rendah","Rendah"))))</f>
        <v>Tinggi</v>
      </c>
      <c r="Q482" s="18" t="s">
        <v>85</v>
      </c>
      <c r="R482" s="14"/>
    </row>
    <row r="483" spans="2:18" ht="11.4" customHeight="1">
      <c r="B483" s="10">
        <v>2</v>
      </c>
      <c r="C483" s="44" t="s">
        <v>860</v>
      </c>
      <c r="D483" s="13">
        <v>7.92</v>
      </c>
      <c r="E483" s="13">
        <v>0</v>
      </c>
      <c r="F483" s="14" t="s">
        <v>861</v>
      </c>
      <c r="G483" s="51" t="s">
        <v>859</v>
      </c>
      <c r="H483" s="44" t="s">
        <v>860</v>
      </c>
      <c r="I483" s="14">
        <v>701</v>
      </c>
      <c r="J483" s="15">
        <f>I483/D483</f>
        <v>88.51010101010101</v>
      </c>
      <c r="K483" s="36">
        <v>-1.8346</v>
      </c>
      <c r="L483" s="35">
        <v>115.9308</v>
      </c>
      <c r="M483" s="14">
        <v>13</v>
      </c>
      <c r="N483" s="14" t="str">
        <f t="shared" si="127"/>
        <v>Tidak Kumuh</v>
      </c>
      <c r="O483" s="10">
        <v>11</v>
      </c>
      <c r="P483" s="14" t="str">
        <f t="shared" si="128"/>
        <v>Tinggi</v>
      </c>
      <c r="Q483" s="18" t="s">
        <v>85</v>
      </c>
      <c r="R483" s="14"/>
    </row>
    <row r="484" spans="2:18" ht="11.4" customHeight="1">
      <c r="B484" s="10">
        <v>3</v>
      </c>
      <c r="C484" s="44" t="s">
        <v>860</v>
      </c>
      <c r="D484" s="13">
        <v>2.42</v>
      </c>
      <c r="E484" s="13">
        <v>0</v>
      </c>
      <c r="F484" s="14" t="s">
        <v>862</v>
      </c>
      <c r="G484" s="51" t="s">
        <v>859</v>
      </c>
      <c r="H484" s="44" t="s">
        <v>860</v>
      </c>
      <c r="I484" s="14">
        <v>698</v>
      </c>
      <c r="J484" s="15">
        <f>I484/D484</f>
        <v>288.42975206611573</v>
      </c>
      <c r="K484" s="36">
        <v>-1.83904</v>
      </c>
      <c r="L484" s="35">
        <v>115.9299</v>
      </c>
      <c r="M484" s="14">
        <v>13</v>
      </c>
      <c r="N484" s="14" t="str">
        <f t="shared" si="127"/>
        <v>Tidak Kumuh</v>
      </c>
      <c r="O484" s="10">
        <v>11</v>
      </c>
      <c r="P484" s="14" t="str">
        <f t="shared" si="128"/>
        <v>Tinggi</v>
      </c>
      <c r="Q484" s="18" t="s">
        <v>85</v>
      </c>
      <c r="R484" s="14"/>
    </row>
    <row r="485" spans="2:18" ht="11.4" customHeight="1">
      <c r="B485" s="10">
        <v>4</v>
      </c>
      <c r="C485" s="44" t="s">
        <v>860</v>
      </c>
      <c r="D485" s="13">
        <v>1.67</v>
      </c>
      <c r="E485" s="13">
        <v>0</v>
      </c>
      <c r="F485" s="14" t="s">
        <v>863</v>
      </c>
      <c r="G485" s="51" t="s">
        <v>859</v>
      </c>
      <c r="H485" s="44" t="s">
        <v>860</v>
      </c>
      <c r="I485" s="14">
        <v>552</v>
      </c>
      <c r="J485" s="15">
        <f>I485/D485</f>
        <v>330.53892215568862</v>
      </c>
      <c r="K485" s="36">
        <v>-1.8399399999999999</v>
      </c>
      <c r="L485" s="35">
        <v>115.9299</v>
      </c>
      <c r="M485" s="14">
        <v>14</v>
      </c>
      <c r="N485" s="14" t="str">
        <f t="shared" si="127"/>
        <v>Tidak Kumuh</v>
      </c>
      <c r="O485" s="10">
        <v>11</v>
      </c>
      <c r="P485" s="14" t="str">
        <f t="shared" si="128"/>
        <v>Tinggi</v>
      </c>
      <c r="Q485" s="18" t="s">
        <v>85</v>
      </c>
      <c r="R485" s="14"/>
    </row>
    <row r="486" spans="2:18" ht="11.4" customHeight="1">
      <c r="B486" s="10">
        <v>5</v>
      </c>
      <c r="C486" s="44" t="s">
        <v>860</v>
      </c>
      <c r="D486" s="13">
        <v>6.8</v>
      </c>
      <c r="E486" s="13">
        <v>6.8</v>
      </c>
      <c r="F486" s="14" t="s">
        <v>864</v>
      </c>
      <c r="G486" s="51" t="s">
        <v>859</v>
      </c>
      <c r="H486" s="44" t="s">
        <v>860</v>
      </c>
      <c r="I486" s="14">
        <v>678</v>
      </c>
      <c r="J486" s="15">
        <f>I486/E486</f>
        <v>99.705882352941174</v>
      </c>
      <c r="K486" s="36">
        <v>1.83453</v>
      </c>
      <c r="L486" s="35">
        <v>115.922</v>
      </c>
      <c r="M486" s="14">
        <v>17</v>
      </c>
      <c r="N486" s="14" t="str">
        <f t="shared" si="127"/>
        <v>Kumuh Ringan</v>
      </c>
      <c r="O486" s="10">
        <v>7</v>
      </c>
      <c r="P486" s="14" t="str">
        <f t="shared" si="128"/>
        <v>Sedang</v>
      </c>
      <c r="Q486" s="18" t="s">
        <v>85</v>
      </c>
      <c r="R486" s="14"/>
    </row>
    <row r="487" spans="2:18" s="3" customFormat="1" ht="11.4" customHeight="1">
      <c r="B487" s="19"/>
      <c r="C487" s="19" t="s">
        <v>865</v>
      </c>
      <c r="D487" s="22">
        <f>SUM(D482:D486)</f>
        <v>20.46</v>
      </c>
      <c r="E487" s="22">
        <f>SUM(E482:E486)</f>
        <v>8.4499999999999993</v>
      </c>
      <c r="F487" s="23"/>
      <c r="G487" s="47"/>
      <c r="H487" s="47"/>
      <c r="I487" s="23"/>
      <c r="J487" s="33"/>
      <c r="K487" s="27"/>
      <c r="L487" s="23"/>
      <c r="M487" s="23"/>
      <c r="N487" s="23"/>
      <c r="O487" s="19"/>
      <c r="P487" s="23"/>
      <c r="Q487" s="27"/>
      <c r="R487" s="23" t="str">
        <f>IF(D487="","",IF(D487&gt;=15,"Pusat",IF(AND(D487&lt;=14.99,D487&gt;=10),"Provinsi",IF(AND(D487&lt;=9.99,D487&gt;=0),"Kota","Kota"))))</f>
        <v>Pusat</v>
      </c>
    </row>
    <row r="488" spans="2:18" ht="11.4" customHeight="1">
      <c r="B488" s="10">
        <v>6</v>
      </c>
      <c r="C488" s="44" t="s">
        <v>866</v>
      </c>
      <c r="D488" s="13">
        <v>1.06</v>
      </c>
      <c r="E488" s="13">
        <v>1.06</v>
      </c>
      <c r="F488" s="14" t="s">
        <v>867</v>
      </c>
      <c r="G488" s="51" t="s">
        <v>868</v>
      </c>
      <c r="H488" s="44" t="s">
        <v>866</v>
      </c>
      <c r="I488" s="14">
        <v>293</v>
      </c>
      <c r="J488" s="15">
        <f>I488/E488</f>
        <v>276.41509433962261</v>
      </c>
      <c r="K488" s="36">
        <v>-1.68876</v>
      </c>
      <c r="L488" s="35">
        <v>115.8169</v>
      </c>
      <c r="M488" s="14">
        <v>18</v>
      </c>
      <c r="N488" s="14" t="str">
        <f t="shared" si="127"/>
        <v>Kumuh Ringan</v>
      </c>
      <c r="O488" s="10">
        <v>9</v>
      </c>
      <c r="P488" s="14" t="str">
        <f t="shared" si="128"/>
        <v>Sedang</v>
      </c>
      <c r="Q488" s="18" t="s">
        <v>85</v>
      </c>
      <c r="R488" s="14"/>
    </row>
    <row r="489" spans="2:18" ht="11.4" customHeight="1">
      <c r="B489" s="10">
        <v>7</v>
      </c>
      <c r="C489" s="44" t="s">
        <v>866</v>
      </c>
      <c r="D489" s="13">
        <v>3.36</v>
      </c>
      <c r="E489" s="13">
        <v>3.36</v>
      </c>
      <c r="F489" s="14" t="s">
        <v>869</v>
      </c>
      <c r="G489" s="51" t="s">
        <v>868</v>
      </c>
      <c r="H489" s="44" t="s">
        <v>866</v>
      </c>
      <c r="I489" s="14">
        <v>1201</v>
      </c>
      <c r="J489" s="15">
        <f>I489/E489</f>
        <v>357.4404761904762</v>
      </c>
      <c r="K489" s="36">
        <v>-1.6854499999999999</v>
      </c>
      <c r="L489" s="35">
        <v>115.8181</v>
      </c>
      <c r="M489" s="14">
        <v>20</v>
      </c>
      <c r="N489" s="14" t="str">
        <f t="shared" si="127"/>
        <v>Kumuh Ringan</v>
      </c>
      <c r="O489" s="10">
        <v>9</v>
      </c>
      <c r="P489" s="14" t="str">
        <f t="shared" si="128"/>
        <v>Sedang</v>
      </c>
      <c r="Q489" s="18" t="s">
        <v>85</v>
      </c>
      <c r="R489" s="14"/>
    </row>
    <row r="490" spans="2:18" ht="11.4" customHeight="1">
      <c r="B490" s="10">
        <v>8</v>
      </c>
      <c r="C490" s="44" t="s">
        <v>866</v>
      </c>
      <c r="D490" s="13">
        <v>2.31</v>
      </c>
      <c r="E490" s="13">
        <v>2.31</v>
      </c>
      <c r="F490" s="14" t="s">
        <v>870</v>
      </c>
      <c r="G490" s="51" t="s">
        <v>868</v>
      </c>
      <c r="H490" s="44" t="s">
        <v>866</v>
      </c>
      <c r="I490" s="14">
        <v>250</v>
      </c>
      <c r="J490" s="15">
        <f>I490/E490</f>
        <v>108.22510822510823</v>
      </c>
      <c r="K490" s="36">
        <v>-1.6840999999999999</v>
      </c>
      <c r="L490" s="35">
        <v>115.8169</v>
      </c>
      <c r="M490" s="14">
        <v>19</v>
      </c>
      <c r="N490" s="14" t="str">
        <f t="shared" si="127"/>
        <v>Kumuh Ringan</v>
      </c>
      <c r="O490" s="10">
        <v>13</v>
      </c>
      <c r="P490" s="14" t="str">
        <f t="shared" si="128"/>
        <v>Tinggi</v>
      </c>
      <c r="Q490" s="18" t="s">
        <v>85</v>
      </c>
      <c r="R490" s="14"/>
    </row>
    <row r="491" spans="2:18" ht="11.4" customHeight="1">
      <c r="B491" s="10">
        <v>9</v>
      </c>
      <c r="C491" s="44" t="s">
        <v>866</v>
      </c>
      <c r="D491" s="13">
        <v>3.24</v>
      </c>
      <c r="E491" s="13">
        <v>3.24</v>
      </c>
      <c r="F491" s="14" t="s">
        <v>871</v>
      </c>
      <c r="G491" s="51" t="s">
        <v>868</v>
      </c>
      <c r="H491" s="44" t="s">
        <v>866</v>
      </c>
      <c r="I491" s="14">
        <v>526</v>
      </c>
      <c r="J491" s="15">
        <f>I491/E491</f>
        <v>162.34567901234567</v>
      </c>
      <c r="K491" s="36">
        <v>-1.6819500000000001</v>
      </c>
      <c r="L491" s="35">
        <v>115.8169</v>
      </c>
      <c r="M491" s="14">
        <v>17</v>
      </c>
      <c r="N491" s="14" t="str">
        <f t="shared" si="127"/>
        <v>Kumuh Ringan</v>
      </c>
      <c r="O491" s="10">
        <v>13</v>
      </c>
      <c r="P491" s="14" t="str">
        <f t="shared" si="128"/>
        <v>Tinggi</v>
      </c>
      <c r="Q491" s="18" t="s">
        <v>26</v>
      </c>
      <c r="R491" s="14"/>
    </row>
    <row r="492" spans="2:18" ht="11.4" customHeight="1">
      <c r="B492" s="10">
        <v>10</v>
      </c>
      <c r="C492" s="44" t="s">
        <v>866</v>
      </c>
      <c r="D492" s="13">
        <v>1.94</v>
      </c>
      <c r="E492" s="13">
        <v>1.94</v>
      </c>
      <c r="F492" s="14" t="s">
        <v>872</v>
      </c>
      <c r="G492" s="51" t="s">
        <v>868</v>
      </c>
      <c r="H492" s="44" t="s">
        <v>866</v>
      </c>
      <c r="I492" s="14">
        <v>454</v>
      </c>
      <c r="J492" s="15">
        <f>I492/E492</f>
        <v>234.02061855670104</v>
      </c>
      <c r="K492" s="36">
        <v>-1.6847300000000001</v>
      </c>
      <c r="L492" s="35">
        <v>115.8198</v>
      </c>
      <c r="M492" s="14">
        <v>22</v>
      </c>
      <c r="N492" s="14" t="str">
        <f t="shared" si="127"/>
        <v>Kumuh Ringan</v>
      </c>
      <c r="O492" s="10">
        <v>9</v>
      </c>
      <c r="P492" s="14" t="str">
        <f t="shared" si="128"/>
        <v>Sedang</v>
      </c>
      <c r="Q492" s="18" t="s">
        <v>26</v>
      </c>
      <c r="R492" s="14"/>
    </row>
    <row r="493" spans="2:18" s="3" customFormat="1" ht="11.4" customHeight="1">
      <c r="B493" s="19"/>
      <c r="C493" s="19" t="s">
        <v>873</v>
      </c>
      <c r="D493" s="22">
        <f>SUM(D488:D492)</f>
        <v>11.91</v>
      </c>
      <c r="E493" s="22">
        <f>SUM(E488:E492)</f>
        <v>11.91</v>
      </c>
      <c r="F493" s="23"/>
      <c r="G493" s="47"/>
      <c r="H493" s="47"/>
      <c r="I493" s="23"/>
      <c r="J493" s="33"/>
      <c r="K493" s="27"/>
      <c r="L493" s="23"/>
      <c r="M493" s="23"/>
      <c r="N493" s="23"/>
      <c r="O493" s="19"/>
      <c r="P493" s="23"/>
      <c r="Q493" s="27"/>
      <c r="R493" s="23" t="str">
        <f>IF(D493="","",IF(D493&gt;=15,"Pusat",IF(AND(D493&lt;=14.99,D493&gt;=10),"Provinsi",IF(AND(D493&lt;=9.99,D493&gt;=0),"Kota","Kota"))))</f>
        <v>Provinsi</v>
      </c>
    </row>
    <row r="494" spans="2:18" ht="11.4" customHeight="1">
      <c r="B494" s="10">
        <v>11</v>
      </c>
      <c r="C494" s="44" t="s">
        <v>874</v>
      </c>
      <c r="D494" s="13">
        <v>3.51</v>
      </c>
      <c r="E494" s="13">
        <v>0</v>
      </c>
      <c r="F494" s="14" t="s">
        <v>871</v>
      </c>
      <c r="G494" s="51" t="s">
        <v>875</v>
      </c>
      <c r="H494" s="44" t="s">
        <v>874</v>
      </c>
      <c r="I494" s="14">
        <v>821</v>
      </c>
      <c r="J494" s="15">
        <f>I494/D494</f>
        <v>233.90313390313392</v>
      </c>
      <c r="K494" s="36">
        <v>1.81884</v>
      </c>
      <c r="L494" s="35">
        <v>116.0847</v>
      </c>
      <c r="M494" s="14">
        <v>15</v>
      </c>
      <c r="N494" s="14" t="str">
        <f t="shared" si="127"/>
        <v>Tidak Kumuh</v>
      </c>
      <c r="O494" s="10">
        <v>13</v>
      </c>
      <c r="P494" s="14" t="str">
        <f t="shared" si="128"/>
        <v>Tinggi</v>
      </c>
      <c r="Q494" s="18" t="s">
        <v>26</v>
      </c>
      <c r="R494" s="14"/>
    </row>
    <row r="495" spans="2:18" ht="11.4" customHeight="1">
      <c r="B495" s="10">
        <v>12</v>
      </c>
      <c r="C495" s="44" t="s">
        <v>874</v>
      </c>
      <c r="D495" s="13">
        <v>1.78</v>
      </c>
      <c r="E495" s="13">
        <v>1.78</v>
      </c>
      <c r="F495" s="14" t="s">
        <v>858</v>
      </c>
      <c r="G495" s="51" t="s">
        <v>875</v>
      </c>
      <c r="H495" s="44" t="s">
        <v>874</v>
      </c>
      <c r="I495" s="14">
        <v>338</v>
      </c>
      <c r="J495" s="15">
        <f t="shared" ref="J495:J496" si="129">I495/D495</f>
        <v>189.88764044943821</v>
      </c>
      <c r="K495" s="36">
        <v>1.8225899999999999</v>
      </c>
      <c r="L495" s="35">
        <v>116.0851</v>
      </c>
      <c r="M495" s="14">
        <v>16</v>
      </c>
      <c r="N495" s="14" t="str">
        <f t="shared" si="127"/>
        <v>Kumuh Ringan</v>
      </c>
      <c r="O495" s="10">
        <v>9</v>
      </c>
      <c r="P495" s="14" t="str">
        <f t="shared" si="128"/>
        <v>Sedang</v>
      </c>
      <c r="Q495" s="18" t="s">
        <v>26</v>
      </c>
      <c r="R495" s="14"/>
    </row>
    <row r="496" spans="2:18" ht="11.4" customHeight="1">
      <c r="B496" s="10">
        <v>13</v>
      </c>
      <c r="C496" s="44" t="s">
        <v>874</v>
      </c>
      <c r="D496" s="13">
        <v>2.4300000000000002</v>
      </c>
      <c r="E496" s="13">
        <v>2.4300000000000002</v>
      </c>
      <c r="F496" s="14" t="s">
        <v>876</v>
      </c>
      <c r="G496" s="51" t="s">
        <v>875</v>
      </c>
      <c r="H496" s="44" t="s">
        <v>874</v>
      </c>
      <c r="I496" s="14">
        <v>187</v>
      </c>
      <c r="J496" s="15">
        <f t="shared" si="129"/>
        <v>76.954732510288068</v>
      </c>
      <c r="K496" s="36">
        <v>1.8110200000000001</v>
      </c>
      <c r="L496" s="35">
        <v>116.0847</v>
      </c>
      <c r="M496" s="14">
        <v>16</v>
      </c>
      <c r="N496" s="14" t="str">
        <f t="shared" si="127"/>
        <v>Kumuh Ringan</v>
      </c>
      <c r="O496" s="10">
        <v>9</v>
      </c>
      <c r="P496" s="14" t="str">
        <f t="shared" si="128"/>
        <v>Sedang</v>
      </c>
      <c r="Q496" s="18" t="s">
        <v>26</v>
      </c>
      <c r="R496" s="14"/>
    </row>
    <row r="497" spans="2:18" s="3" customFormat="1" ht="11.4" customHeight="1">
      <c r="B497" s="19"/>
      <c r="C497" s="19" t="s">
        <v>877</v>
      </c>
      <c r="D497" s="22">
        <f>SUM(D494:D496)</f>
        <v>7.7200000000000006</v>
      </c>
      <c r="E497" s="22">
        <f>SUM(E494:E496)</f>
        <v>4.21</v>
      </c>
      <c r="F497" s="23"/>
      <c r="G497" s="47"/>
      <c r="H497" s="47"/>
      <c r="I497" s="23"/>
      <c r="J497" s="33"/>
      <c r="K497" s="27"/>
      <c r="L497" s="23"/>
      <c r="M497" s="23"/>
      <c r="N497" s="23"/>
      <c r="O497" s="19"/>
      <c r="P497" s="23"/>
      <c r="Q497" s="27"/>
      <c r="R497" s="23" t="str">
        <f>IF(D497="","",IF(D497&gt;=15,"Pusat",IF(AND(D497&lt;=14.99,D497&gt;=10),"Provinsi",IF(AND(D497&lt;=9.99,D497&gt;=0),"Kota","Kota"))))</f>
        <v>Kota</v>
      </c>
    </row>
    <row r="498" spans="2:18" ht="11.4" customHeight="1">
      <c r="B498" s="10">
        <v>14</v>
      </c>
      <c r="C498" s="44" t="s">
        <v>878</v>
      </c>
      <c r="D498" s="13">
        <v>1.6</v>
      </c>
      <c r="E498" s="13">
        <v>0</v>
      </c>
      <c r="F498" s="14" t="s">
        <v>867</v>
      </c>
      <c r="G498" s="51" t="s">
        <v>879</v>
      </c>
      <c r="H498" s="44" t="s">
        <v>878</v>
      </c>
      <c r="I498" s="14">
        <v>225</v>
      </c>
      <c r="J498" s="15">
        <f>I498/D498</f>
        <v>140.625</v>
      </c>
      <c r="K498" s="36">
        <v>1.58138</v>
      </c>
      <c r="L498" s="35">
        <v>116.2029</v>
      </c>
      <c r="M498" s="14">
        <v>13</v>
      </c>
      <c r="N498" s="14" t="str">
        <f t="shared" si="127"/>
        <v>Tidak Kumuh</v>
      </c>
      <c r="O498" s="10">
        <v>7</v>
      </c>
      <c r="P498" s="14" t="str">
        <f t="shared" ref="P498:P502" si="130">IF(O498="","",IF(O498&gt;=11,"Tinggi",IF(AND(O498&lt;=10,O498&gt;=6),"Sedang",IF(AND(O498&lt;=5,O498&gt;=1),"Rendah","Rendah"))))</f>
        <v>Sedang</v>
      </c>
      <c r="Q498" s="18" t="s">
        <v>26</v>
      </c>
      <c r="R498" s="14"/>
    </row>
    <row r="499" spans="2:18" ht="11.4" customHeight="1">
      <c r="B499" s="10">
        <v>15</v>
      </c>
      <c r="C499" s="44" t="s">
        <v>878</v>
      </c>
      <c r="D499" s="13">
        <v>0.98</v>
      </c>
      <c r="E499" s="13">
        <v>0.98</v>
      </c>
      <c r="F499" s="14" t="s">
        <v>869</v>
      </c>
      <c r="G499" s="51" t="s">
        <v>879</v>
      </c>
      <c r="H499" s="44" t="s">
        <v>878</v>
      </c>
      <c r="I499" s="14">
        <v>326</v>
      </c>
      <c r="J499" s="15">
        <f>I499/E499</f>
        <v>332.65306122448982</v>
      </c>
      <c r="K499" s="36">
        <v>-1.5884</v>
      </c>
      <c r="L499" s="35">
        <v>116.1952</v>
      </c>
      <c r="M499" s="14">
        <v>25</v>
      </c>
      <c r="N499" s="14" t="str">
        <f t="shared" si="127"/>
        <v>Kumuh Ringan</v>
      </c>
      <c r="O499" s="10">
        <v>11</v>
      </c>
      <c r="P499" s="14" t="str">
        <f t="shared" si="130"/>
        <v>Tinggi</v>
      </c>
      <c r="Q499" s="18" t="s">
        <v>26</v>
      </c>
      <c r="R499" s="14"/>
    </row>
    <row r="500" spans="2:18" ht="11.4" customHeight="1">
      <c r="B500" s="10">
        <v>16</v>
      </c>
      <c r="C500" s="44" t="s">
        <v>878</v>
      </c>
      <c r="D500" s="13">
        <v>4.71</v>
      </c>
      <c r="E500" s="13">
        <v>0</v>
      </c>
      <c r="F500" s="14" t="s">
        <v>870</v>
      </c>
      <c r="G500" s="51" t="s">
        <v>879</v>
      </c>
      <c r="H500" s="44" t="s">
        <v>878</v>
      </c>
      <c r="I500" s="14">
        <v>179</v>
      </c>
      <c r="J500" s="15">
        <f>I500/D500</f>
        <v>38.004246284501065</v>
      </c>
      <c r="K500" s="36">
        <v>1.5893699999999999</v>
      </c>
      <c r="L500" s="35">
        <v>116.2054</v>
      </c>
      <c r="M500" s="14">
        <v>14</v>
      </c>
      <c r="N500" s="14" t="str">
        <f t="shared" si="127"/>
        <v>Tidak Kumuh</v>
      </c>
      <c r="O500" s="10">
        <v>7</v>
      </c>
      <c r="P500" s="14" t="str">
        <f t="shared" si="130"/>
        <v>Sedang</v>
      </c>
      <c r="Q500" s="18" t="s">
        <v>26</v>
      </c>
      <c r="R500" s="14"/>
    </row>
    <row r="501" spans="2:18" ht="11.4" customHeight="1">
      <c r="B501" s="10">
        <v>17</v>
      </c>
      <c r="C501" s="44" t="s">
        <v>878</v>
      </c>
      <c r="D501" s="13">
        <v>2.3639999999999999</v>
      </c>
      <c r="E501" s="13">
        <v>2.36</v>
      </c>
      <c r="F501" s="14" t="s">
        <v>871</v>
      </c>
      <c r="G501" s="51" t="s">
        <v>879</v>
      </c>
      <c r="H501" s="44" t="s">
        <v>878</v>
      </c>
      <c r="I501" s="14">
        <v>327</v>
      </c>
      <c r="J501" s="15">
        <f>I501/E501</f>
        <v>138.55932203389833</v>
      </c>
      <c r="K501" s="36">
        <v>1.59141</v>
      </c>
      <c r="L501" s="35">
        <v>116.19289999999999</v>
      </c>
      <c r="M501" s="14">
        <v>17</v>
      </c>
      <c r="N501" s="14" t="str">
        <f t="shared" si="127"/>
        <v>Kumuh Ringan</v>
      </c>
      <c r="O501" s="10">
        <v>11</v>
      </c>
      <c r="P501" s="14" t="str">
        <f t="shared" si="130"/>
        <v>Tinggi</v>
      </c>
      <c r="Q501" s="18" t="s">
        <v>26</v>
      </c>
      <c r="R501" s="14"/>
    </row>
    <row r="502" spans="2:18" ht="11.4" customHeight="1">
      <c r="B502" s="10">
        <v>18</v>
      </c>
      <c r="C502" s="44" t="s">
        <v>878</v>
      </c>
      <c r="D502" s="13">
        <v>2.8439999999999999</v>
      </c>
      <c r="E502" s="13">
        <v>2.84</v>
      </c>
      <c r="F502" s="14" t="s">
        <v>880</v>
      </c>
      <c r="G502" s="51" t="s">
        <v>879</v>
      </c>
      <c r="H502" s="44" t="s">
        <v>878</v>
      </c>
      <c r="I502" s="14">
        <v>323</v>
      </c>
      <c r="J502" s="15">
        <f>I502/E502</f>
        <v>113.73239436619718</v>
      </c>
      <c r="K502" s="36">
        <v>1.58087</v>
      </c>
      <c r="L502" s="35">
        <v>116.19970000000001</v>
      </c>
      <c r="M502" s="14">
        <v>18</v>
      </c>
      <c r="N502" s="14" t="str">
        <f t="shared" si="127"/>
        <v>Kumuh Ringan</v>
      </c>
      <c r="O502" s="10">
        <v>7</v>
      </c>
      <c r="P502" s="14" t="str">
        <f t="shared" si="130"/>
        <v>Sedang</v>
      </c>
      <c r="Q502" s="18" t="s">
        <v>26</v>
      </c>
      <c r="R502" s="14"/>
    </row>
    <row r="503" spans="2:18" s="3" customFormat="1" ht="11.4" customHeight="1">
      <c r="B503" s="19"/>
      <c r="C503" s="19" t="s">
        <v>881</v>
      </c>
      <c r="D503" s="22">
        <f>SUM(D498:D502)</f>
        <v>12.497999999999999</v>
      </c>
      <c r="E503" s="22">
        <f>SUM(E498:E502)</f>
        <v>6.18</v>
      </c>
      <c r="F503" s="23"/>
      <c r="G503" s="47"/>
      <c r="H503" s="47"/>
      <c r="I503" s="23"/>
      <c r="J503" s="33"/>
      <c r="K503" s="27"/>
      <c r="L503" s="23"/>
      <c r="M503" s="23"/>
      <c r="N503" s="23"/>
      <c r="O503" s="19"/>
      <c r="P503" s="23"/>
      <c r="Q503" s="27"/>
      <c r="R503" s="23" t="str">
        <f>IF(D503="","",IF(D503&gt;=15,"Pusat",IF(AND(D503&lt;=14.99,D503&gt;=10),"Provinsi",IF(AND(D503&lt;=9.99,D503&gt;=0),"Kota","Kota"))))</f>
        <v>Provinsi</v>
      </c>
    </row>
    <row r="504" spans="2:18" ht="11.4" customHeight="1">
      <c r="B504" s="10">
        <v>19</v>
      </c>
      <c r="C504" s="44" t="s">
        <v>882</v>
      </c>
      <c r="D504" s="13">
        <v>5.87</v>
      </c>
      <c r="E504" s="13">
        <v>5.87</v>
      </c>
      <c r="F504" s="14" t="s">
        <v>869</v>
      </c>
      <c r="G504" s="51" t="s">
        <v>883</v>
      </c>
      <c r="H504" s="44" t="s">
        <v>882</v>
      </c>
      <c r="I504" s="14">
        <v>691</v>
      </c>
      <c r="J504" s="15">
        <f>I504/E504</f>
        <v>117.71720613287904</v>
      </c>
      <c r="K504" s="36">
        <v>1.52061</v>
      </c>
      <c r="L504" s="35">
        <v>116.3227</v>
      </c>
      <c r="M504" s="14">
        <v>16</v>
      </c>
      <c r="N504" s="14" t="str">
        <f t="shared" si="127"/>
        <v>Kumuh Ringan</v>
      </c>
      <c r="O504" s="10">
        <v>11</v>
      </c>
      <c r="P504" s="14" t="str">
        <f t="shared" ref="P504:P507" si="131">IF(O504="","",IF(O504&gt;=11,"Tinggi",IF(AND(O504&lt;=10,O504&gt;=6),"Sedang",IF(AND(O504&lt;=5,O504&gt;=1),"Rendah","Rendah"))))</f>
        <v>Tinggi</v>
      </c>
      <c r="Q504" s="18" t="s">
        <v>85</v>
      </c>
      <c r="R504" s="14"/>
    </row>
    <row r="505" spans="2:18" ht="11.4" customHeight="1">
      <c r="B505" s="10">
        <v>20</v>
      </c>
      <c r="C505" s="44" t="s">
        <v>882</v>
      </c>
      <c r="D505" s="13">
        <v>3.51</v>
      </c>
      <c r="E505" s="13">
        <v>0</v>
      </c>
      <c r="F505" s="14" t="s">
        <v>858</v>
      </c>
      <c r="G505" s="51" t="s">
        <v>883</v>
      </c>
      <c r="H505" s="44" t="s">
        <v>882</v>
      </c>
      <c r="I505" s="14">
        <v>375</v>
      </c>
      <c r="J505" s="15">
        <f>I505/D505</f>
        <v>106.83760683760684</v>
      </c>
      <c r="K505" s="36">
        <v>1.52308</v>
      </c>
      <c r="L505" s="35">
        <v>116.325</v>
      </c>
      <c r="M505" s="14">
        <v>14</v>
      </c>
      <c r="N505" s="14" t="str">
        <f t="shared" si="127"/>
        <v>Tidak Kumuh</v>
      </c>
      <c r="O505" s="10">
        <v>11</v>
      </c>
      <c r="P505" s="14" t="str">
        <f t="shared" si="131"/>
        <v>Tinggi</v>
      </c>
      <c r="Q505" s="18" t="s">
        <v>85</v>
      </c>
      <c r="R505" s="14"/>
    </row>
    <row r="506" spans="2:18" ht="11.4" customHeight="1">
      <c r="B506" s="10">
        <v>21</v>
      </c>
      <c r="C506" s="44" t="s">
        <v>882</v>
      </c>
      <c r="D506" s="13">
        <v>6.07</v>
      </c>
      <c r="E506" s="13">
        <v>6.07</v>
      </c>
      <c r="F506" s="14" t="s">
        <v>884</v>
      </c>
      <c r="G506" s="51" t="s">
        <v>883</v>
      </c>
      <c r="H506" s="44" t="s">
        <v>882</v>
      </c>
      <c r="I506" s="14">
        <v>430</v>
      </c>
      <c r="J506" s="15">
        <f>I506/E506</f>
        <v>70.84019769357495</v>
      </c>
      <c r="K506" s="36">
        <v>1.5186299999999999</v>
      </c>
      <c r="L506" s="35">
        <v>116.3245</v>
      </c>
      <c r="M506" s="14">
        <v>16</v>
      </c>
      <c r="N506" s="14" t="str">
        <f t="shared" si="127"/>
        <v>Kumuh Ringan</v>
      </c>
      <c r="O506" s="10">
        <v>11</v>
      </c>
      <c r="P506" s="14" t="str">
        <f t="shared" si="131"/>
        <v>Tinggi</v>
      </c>
      <c r="Q506" s="18" t="s">
        <v>85</v>
      </c>
      <c r="R506" s="14"/>
    </row>
    <row r="507" spans="2:18" ht="11.4" customHeight="1">
      <c r="B507" s="10">
        <v>22</v>
      </c>
      <c r="C507" s="44" t="s">
        <v>882</v>
      </c>
      <c r="D507" s="13">
        <v>6.15</v>
      </c>
      <c r="E507" s="13">
        <v>6.15</v>
      </c>
      <c r="F507" s="14" t="s">
        <v>862</v>
      </c>
      <c r="G507" s="51" t="s">
        <v>883</v>
      </c>
      <c r="H507" s="44" t="s">
        <v>882</v>
      </c>
      <c r="I507" s="14">
        <v>686</v>
      </c>
      <c r="J507" s="15">
        <f>I507/E507</f>
        <v>111.54471544715446</v>
      </c>
      <c r="K507" s="36">
        <v>1.5192300000000001</v>
      </c>
      <c r="L507" s="35">
        <v>116.31829999999999</v>
      </c>
      <c r="M507" s="14">
        <v>16</v>
      </c>
      <c r="N507" s="14" t="str">
        <f t="shared" si="127"/>
        <v>Kumuh Ringan</v>
      </c>
      <c r="O507" s="10">
        <v>11</v>
      </c>
      <c r="P507" s="14" t="str">
        <f t="shared" si="131"/>
        <v>Tinggi</v>
      </c>
      <c r="Q507" s="18" t="s">
        <v>85</v>
      </c>
      <c r="R507" s="14"/>
    </row>
    <row r="508" spans="2:18" s="3" customFormat="1" ht="11.4" customHeight="1">
      <c r="B508" s="19"/>
      <c r="C508" s="19" t="s">
        <v>885</v>
      </c>
      <c r="D508" s="22">
        <f>SUM(D504:D507)</f>
        <v>21.6</v>
      </c>
      <c r="E508" s="22">
        <f>SUM(E504:E507)</f>
        <v>18.090000000000003</v>
      </c>
      <c r="F508" s="23"/>
      <c r="G508" s="47"/>
      <c r="H508" s="47"/>
      <c r="I508" s="23"/>
      <c r="J508" s="33"/>
      <c r="K508" s="27"/>
      <c r="L508" s="23"/>
      <c r="M508" s="23"/>
      <c r="N508" s="23"/>
      <c r="O508" s="19"/>
      <c r="P508" s="23"/>
      <c r="Q508" s="27"/>
      <c r="R508" s="23" t="str">
        <f>IF(D508="","",IF(D508&gt;=15,"Pusat",IF(AND(D508&lt;=14.99,D508&gt;=10),"Provinsi",IF(AND(D508&lt;=9.99,D508&gt;=0),"Kota","Kota"))))</f>
        <v>Pusat</v>
      </c>
    </row>
    <row r="509" spans="2:18" ht="11.4" customHeight="1">
      <c r="B509" s="10">
        <v>23</v>
      </c>
      <c r="C509" s="44" t="s">
        <v>886</v>
      </c>
      <c r="D509" s="13">
        <v>3.24</v>
      </c>
      <c r="E509" s="13">
        <v>0</v>
      </c>
      <c r="F509" s="14" t="s">
        <v>887</v>
      </c>
      <c r="G509" s="51" t="s">
        <v>888</v>
      </c>
      <c r="H509" s="44" t="s">
        <v>886</v>
      </c>
      <c r="I509" s="14">
        <v>460</v>
      </c>
      <c r="J509" s="15">
        <f>I509/D509</f>
        <v>141.97530864197529</v>
      </c>
      <c r="K509" s="36">
        <v>1.9174599999999999</v>
      </c>
      <c r="L509" s="35">
        <v>116.197</v>
      </c>
      <c r="M509" s="14">
        <v>13</v>
      </c>
      <c r="N509" s="14" t="str">
        <f t="shared" si="127"/>
        <v>Tidak Kumuh</v>
      </c>
      <c r="O509" s="10">
        <v>11</v>
      </c>
      <c r="P509" s="14" t="str">
        <f t="shared" ref="P509:P517" si="132">IF(O509="","",IF(O509&gt;=11,"Tinggi",IF(AND(O509&lt;=10,O509&gt;=6),"Sedang",IF(AND(O509&lt;=5,O509&gt;=1),"Rendah","Rendah"))))</f>
        <v>Tinggi</v>
      </c>
      <c r="Q509" s="18" t="s">
        <v>26</v>
      </c>
      <c r="R509" s="14"/>
    </row>
    <row r="510" spans="2:18" ht="11.4" customHeight="1">
      <c r="B510" s="10">
        <v>24</v>
      </c>
      <c r="C510" s="44" t="s">
        <v>886</v>
      </c>
      <c r="D510" s="13">
        <v>3.35</v>
      </c>
      <c r="E510" s="13">
        <v>3.35</v>
      </c>
      <c r="F510" s="14" t="s">
        <v>889</v>
      </c>
      <c r="G510" s="51" t="s">
        <v>888</v>
      </c>
      <c r="H510" s="44" t="s">
        <v>886</v>
      </c>
      <c r="I510" s="14">
        <v>703</v>
      </c>
      <c r="J510" s="15">
        <f t="shared" ref="J510:J516" si="133">I510/E510</f>
        <v>209.85074626865671</v>
      </c>
      <c r="K510" s="36">
        <v>1.91516</v>
      </c>
      <c r="L510" s="35">
        <v>116.1944</v>
      </c>
      <c r="M510" s="14">
        <v>19</v>
      </c>
      <c r="N510" s="14" t="str">
        <f t="shared" si="127"/>
        <v>Kumuh Ringan</v>
      </c>
      <c r="O510" s="10">
        <v>11</v>
      </c>
      <c r="P510" s="14" t="str">
        <f t="shared" si="132"/>
        <v>Tinggi</v>
      </c>
      <c r="Q510" s="18" t="s">
        <v>26</v>
      </c>
      <c r="R510" s="14"/>
    </row>
    <row r="511" spans="2:18" ht="11.4" customHeight="1">
      <c r="B511" s="10">
        <v>25</v>
      </c>
      <c r="C511" s="44" t="s">
        <v>886</v>
      </c>
      <c r="D511" s="13">
        <v>3.25</v>
      </c>
      <c r="E511" s="13">
        <v>0</v>
      </c>
      <c r="F511" s="14" t="s">
        <v>890</v>
      </c>
      <c r="G511" s="51" t="s">
        <v>888</v>
      </c>
      <c r="H511" s="44" t="s">
        <v>886</v>
      </c>
      <c r="I511" s="14">
        <v>176</v>
      </c>
      <c r="J511" s="15">
        <f>I511/D511</f>
        <v>54.153846153846153</v>
      </c>
      <c r="K511" s="36">
        <v>1.91286</v>
      </c>
      <c r="L511" s="35">
        <v>116.1923</v>
      </c>
      <c r="M511" s="14">
        <v>11</v>
      </c>
      <c r="N511" s="14" t="str">
        <f t="shared" si="127"/>
        <v>Tidak Kumuh</v>
      </c>
      <c r="O511" s="10">
        <v>11</v>
      </c>
      <c r="P511" s="14" t="str">
        <f t="shared" si="132"/>
        <v>Tinggi</v>
      </c>
      <c r="Q511" s="18" t="s">
        <v>26</v>
      </c>
      <c r="R511" s="14"/>
    </row>
    <row r="512" spans="2:18" ht="11.4" customHeight="1">
      <c r="B512" s="10">
        <v>26</v>
      </c>
      <c r="C512" s="44" t="s">
        <v>886</v>
      </c>
      <c r="D512" s="13">
        <v>3.43</v>
      </c>
      <c r="E512" s="13">
        <v>3.43</v>
      </c>
      <c r="F512" s="14" t="s">
        <v>891</v>
      </c>
      <c r="G512" s="51" t="s">
        <v>888</v>
      </c>
      <c r="H512" s="44" t="s">
        <v>886</v>
      </c>
      <c r="I512" s="14">
        <v>433</v>
      </c>
      <c r="J512" s="15">
        <f t="shared" si="133"/>
        <v>126.23906705539358</v>
      </c>
      <c r="K512" s="36">
        <v>1.91303</v>
      </c>
      <c r="L512" s="35">
        <v>116.1953</v>
      </c>
      <c r="M512" s="14">
        <v>19</v>
      </c>
      <c r="N512" s="14" t="str">
        <f t="shared" si="127"/>
        <v>Kumuh Ringan</v>
      </c>
      <c r="O512" s="10">
        <v>11</v>
      </c>
      <c r="P512" s="14" t="str">
        <f t="shared" si="132"/>
        <v>Tinggi</v>
      </c>
      <c r="Q512" s="18" t="s">
        <v>26</v>
      </c>
      <c r="R512" s="14"/>
    </row>
    <row r="513" spans="2:18" ht="11.4" customHeight="1">
      <c r="B513" s="10">
        <v>27</v>
      </c>
      <c r="C513" s="44" t="s">
        <v>886</v>
      </c>
      <c r="D513" s="13">
        <v>14.3</v>
      </c>
      <c r="E513" s="13">
        <v>14.3</v>
      </c>
      <c r="F513" s="14" t="s">
        <v>892</v>
      </c>
      <c r="G513" s="51" t="s">
        <v>888</v>
      </c>
      <c r="H513" s="44" t="s">
        <v>886</v>
      </c>
      <c r="I513" s="14">
        <v>835</v>
      </c>
      <c r="J513" s="15">
        <f t="shared" si="133"/>
        <v>58.391608391608386</v>
      </c>
      <c r="K513" s="36">
        <v>1.9000600000000001</v>
      </c>
      <c r="L513" s="35">
        <v>116.18980000000001</v>
      </c>
      <c r="M513" s="14">
        <v>19</v>
      </c>
      <c r="N513" s="14" t="str">
        <f t="shared" si="127"/>
        <v>Kumuh Ringan</v>
      </c>
      <c r="O513" s="10">
        <v>11</v>
      </c>
      <c r="P513" s="14" t="str">
        <f t="shared" si="132"/>
        <v>Tinggi</v>
      </c>
      <c r="Q513" s="18" t="s">
        <v>26</v>
      </c>
      <c r="R513" s="14"/>
    </row>
    <row r="514" spans="2:18" ht="11.4" customHeight="1">
      <c r="B514" s="10">
        <v>28</v>
      </c>
      <c r="C514" s="44" t="s">
        <v>886</v>
      </c>
      <c r="D514" s="13">
        <v>12.44</v>
      </c>
      <c r="E514" s="13">
        <v>0</v>
      </c>
      <c r="F514" s="14" t="s">
        <v>893</v>
      </c>
      <c r="G514" s="51" t="s">
        <v>888</v>
      </c>
      <c r="H514" s="44" t="s">
        <v>886</v>
      </c>
      <c r="I514" s="14">
        <v>765</v>
      </c>
      <c r="J514" s="15">
        <f>I514/D514</f>
        <v>61.4951768488746</v>
      </c>
      <c r="K514" s="36">
        <v>1.9003699999999999</v>
      </c>
      <c r="L514" s="35">
        <v>116.1962</v>
      </c>
      <c r="M514" s="14">
        <v>13</v>
      </c>
      <c r="N514" s="14" t="str">
        <f t="shared" si="127"/>
        <v>Tidak Kumuh</v>
      </c>
      <c r="O514" s="10">
        <v>11</v>
      </c>
      <c r="P514" s="14" t="str">
        <f t="shared" si="132"/>
        <v>Tinggi</v>
      </c>
      <c r="Q514" s="18" t="s">
        <v>26</v>
      </c>
      <c r="R514" s="14"/>
    </row>
    <row r="515" spans="2:18" ht="11.4" customHeight="1">
      <c r="B515" s="10">
        <v>29</v>
      </c>
      <c r="C515" s="44" t="s">
        <v>886</v>
      </c>
      <c r="D515" s="13">
        <v>5.99</v>
      </c>
      <c r="E515" s="13">
        <v>5.99</v>
      </c>
      <c r="F515" s="14" t="s">
        <v>894</v>
      </c>
      <c r="G515" s="51" t="s">
        <v>888</v>
      </c>
      <c r="H515" s="44" t="s">
        <v>886</v>
      </c>
      <c r="I515" s="14">
        <v>290</v>
      </c>
      <c r="J515" s="15">
        <f t="shared" si="133"/>
        <v>48.41402337228714</v>
      </c>
      <c r="K515" s="36">
        <v>1.9034800000000001</v>
      </c>
      <c r="L515" s="35">
        <v>116.19710000000001</v>
      </c>
      <c r="M515" s="14">
        <v>19</v>
      </c>
      <c r="N515" s="14" t="str">
        <f t="shared" si="127"/>
        <v>Kumuh Ringan</v>
      </c>
      <c r="O515" s="10">
        <v>11</v>
      </c>
      <c r="P515" s="14" t="str">
        <f t="shared" si="132"/>
        <v>Tinggi</v>
      </c>
      <c r="Q515" s="18" t="s">
        <v>26</v>
      </c>
      <c r="R515" s="14"/>
    </row>
    <row r="516" spans="2:18" ht="11.4" customHeight="1">
      <c r="B516" s="10">
        <v>30</v>
      </c>
      <c r="C516" s="44" t="s">
        <v>886</v>
      </c>
      <c r="D516" s="13">
        <v>11.33</v>
      </c>
      <c r="E516" s="13">
        <v>11.33</v>
      </c>
      <c r="F516" s="14" t="s">
        <v>895</v>
      </c>
      <c r="G516" s="51" t="s">
        <v>888</v>
      </c>
      <c r="H516" s="44" t="s">
        <v>886</v>
      </c>
      <c r="I516" s="14">
        <v>800</v>
      </c>
      <c r="J516" s="15">
        <f t="shared" si="133"/>
        <v>70.609002647837599</v>
      </c>
      <c r="K516" s="36">
        <v>1.92075</v>
      </c>
      <c r="L516" s="35">
        <v>116.1949</v>
      </c>
      <c r="M516" s="14">
        <v>18</v>
      </c>
      <c r="N516" s="14" t="str">
        <f t="shared" si="127"/>
        <v>Kumuh Ringan</v>
      </c>
      <c r="O516" s="10">
        <v>11</v>
      </c>
      <c r="P516" s="14" t="str">
        <f t="shared" si="132"/>
        <v>Tinggi</v>
      </c>
      <c r="Q516" s="18" t="s">
        <v>26</v>
      </c>
      <c r="R516" s="14"/>
    </row>
    <row r="517" spans="2:18" ht="11.4" customHeight="1">
      <c r="B517" s="10">
        <v>31</v>
      </c>
      <c r="C517" s="44" t="s">
        <v>886</v>
      </c>
      <c r="D517" s="13">
        <v>25.1</v>
      </c>
      <c r="E517" s="13">
        <v>0</v>
      </c>
      <c r="F517" s="14" t="s">
        <v>896</v>
      </c>
      <c r="G517" s="51" t="s">
        <v>888</v>
      </c>
      <c r="H517" s="44" t="s">
        <v>886</v>
      </c>
      <c r="I517" s="14">
        <v>1025</v>
      </c>
      <c r="J517" s="15">
        <f>I517/D517</f>
        <v>40.836653386454181</v>
      </c>
      <c r="K517" s="36">
        <v>1.9189700000000001</v>
      </c>
      <c r="L517" s="35">
        <v>116.1887</v>
      </c>
      <c r="M517" s="14">
        <v>15</v>
      </c>
      <c r="N517" s="14" t="str">
        <f t="shared" si="127"/>
        <v>Tidak Kumuh</v>
      </c>
      <c r="O517" s="10">
        <v>11</v>
      </c>
      <c r="P517" s="14" t="str">
        <f t="shared" si="132"/>
        <v>Tinggi</v>
      </c>
      <c r="Q517" s="18" t="s">
        <v>26</v>
      </c>
      <c r="R517" s="14"/>
    </row>
    <row r="518" spans="2:18" s="3" customFormat="1" ht="11.4" customHeight="1">
      <c r="B518" s="19"/>
      <c r="C518" s="19" t="s">
        <v>897</v>
      </c>
      <c r="D518" s="22">
        <f>SUM(D509:D517)</f>
        <v>82.43</v>
      </c>
      <c r="E518" s="22">
        <f>SUM(E509:E517)</f>
        <v>38.4</v>
      </c>
      <c r="F518" s="23"/>
      <c r="G518" s="47"/>
      <c r="H518" s="47"/>
      <c r="I518" s="23"/>
      <c r="J518" s="33"/>
      <c r="K518" s="27"/>
      <c r="L518" s="23"/>
      <c r="M518" s="23"/>
      <c r="N518" s="23"/>
      <c r="O518" s="19"/>
      <c r="P518" s="23"/>
      <c r="Q518" s="27"/>
      <c r="R518" s="23" t="str">
        <f>IF(D518="","",IF(D518&gt;=15,"Pusat",IF(AND(D518&lt;=14.99,D518&gt;=10),"Provinsi",IF(AND(D518&lt;=9.99,D518&gt;=0),"Kota","Kota"))))</f>
        <v>Pusat</v>
      </c>
    </row>
    <row r="519" spans="2:18" ht="11.4" customHeight="1">
      <c r="B519" s="10">
        <v>32</v>
      </c>
      <c r="C519" s="44" t="s">
        <v>898</v>
      </c>
      <c r="D519" s="13">
        <v>6</v>
      </c>
      <c r="E519" s="13">
        <v>0</v>
      </c>
      <c r="F519" s="14" t="s">
        <v>870</v>
      </c>
      <c r="G519" s="51" t="s">
        <v>899</v>
      </c>
      <c r="H519" s="44" t="s">
        <v>886</v>
      </c>
      <c r="I519" s="14">
        <v>313</v>
      </c>
      <c r="J519" s="15">
        <f>I519/D519</f>
        <v>52.166666666666664</v>
      </c>
      <c r="K519" s="36">
        <v>1.90432</v>
      </c>
      <c r="L519" s="35">
        <v>116.208</v>
      </c>
      <c r="M519" s="14">
        <v>15</v>
      </c>
      <c r="N519" s="14" t="str">
        <f t="shared" si="127"/>
        <v>Tidak Kumuh</v>
      </c>
      <c r="O519" s="10">
        <v>7</v>
      </c>
      <c r="P519" s="14" t="str">
        <f t="shared" ref="P519:P521" si="134">IF(O519="","",IF(O519&gt;=11,"Tinggi",IF(AND(O519&lt;=10,O519&gt;=6),"Sedang",IF(AND(O519&lt;=5,O519&gt;=1),"Rendah","Rendah"))))</f>
        <v>Sedang</v>
      </c>
      <c r="Q519" s="18" t="s">
        <v>85</v>
      </c>
      <c r="R519" s="14"/>
    </row>
    <row r="520" spans="2:18" ht="11.4" customHeight="1">
      <c r="B520" s="10">
        <v>33</v>
      </c>
      <c r="C520" s="44" t="s">
        <v>898</v>
      </c>
      <c r="D520" s="13">
        <v>3.57</v>
      </c>
      <c r="E520" s="13">
        <v>3.57</v>
      </c>
      <c r="F520" s="14" t="s">
        <v>871</v>
      </c>
      <c r="G520" s="51" t="s">
        <v>899</v>
      </c>
      <c r="H520" s="44" t="s">
        <v>886</v>
      </c>
      <c r="I520" s="14">
        <v>335</v>
      </c>
      <c r="J520" s="15">
        <f>I520/E520</f>
        <v>93.83753501400561</v>
      </c>
      <c r="K520" s="36">
        <v>1.9026099999999999</v>
      </c>
      <c r="L520" s="35">
        <v>116.2055</v>
      </c>
      <c r="M520" s="14">
        <v>28</v>
      </c>
      <c r="N520" s="14" t="str">
        <f t="shared" si="127"/>
        <v>Kumuh Ringan</v>
      </c>
      <c r="O520" s="10">
        <v>7</v>
      </c>
      <c r="P520" s="14" t="str">
        <f t="shared" si="134"/>
        <v>Sedang</v>
      </c>
      <c r="Q520" s="18" t="s">
        <v>85</v>
      </c>
      <c r="R520" s="14"/>
    </row>
    <row r="521" spans="2:18" ht="11.4" customHeight="1">
      <c r="B521" s="10">
        <v>34</v>
      </c>
      <c r="C521" s="44" t="s">
        <v>898</v>
      </c>
      <c r="D521" s="13">
        <v>3.15</v>
      </c>
      <c r="E521" s="13">
        <v>3.15</v>
      </c>
      <c r="F521" s="14" t="s">
        <v>880</v>
      </c>
      <c r="G521" s="51" t="s">
        <v>899</v>
      </c>
      <c r="H521" s="44" t="s">
        <v>886</v>
      </c>
      <c r="I521" s="14">
        <v>415</v>
      </c>
      <c r="J521" s="15">
        <f>I521/E521</f>
        <v>131.74603174603175</v>
      </c>
      <c r="K521" s="36">
        <v>1.90143</v>
      </c>
      <c r="L521" s="35">
        <v>116.20659999999999</v>
      </c>
      <c r="M521" s="14">
        <v>20</v>
      </c>
      <c r="N521" s="14" t="str">
        <f t="shared" si="127"/>
        <v>Kumuh Ringan</v>
      </c>
      <c r="O521" s="10">
        <v>11</v>
      </c>
      <c r="P521" s="14" t="str">
        <f t="shared" si="134"/>
        <v>Tinggi</v>
      </c>
      <c r="Q521" s="18" t="s">
        <v>85</v>
      </c>
      <c r="R521" s="14"/>
    </row>
    <row r="522" spans="2:18" s="3" customFormat="1" ht="11.4" customHeight="1">
      <c r="B522" s="19"/>
      <c r="C522" s="19" t="s">
        <v>900</v>
      </c>
      <c r="D522" s="22">
        <f>SUM(D519:D521)</f>
        <v>12.72</v>
      </c>
      <c r="E522" s="22">
        <f>SUM(E519:E521)</f>
        <v>6.72</v>
      </c>
      <c r="F522" s="23"/>
      <c r="G522" s="47"/>
      <c r="H522" s="47"/>
      <c r="I522" s="23"/>
      <c r="J522" s="33"/>
      <c r="K522" s="27"/>
      <c r="L522" s="23"/>
      <c r="M522" s="23"/>
      <c r="N522" s="23"/>
      <c r="O522" s="19"/>
      <c r="P522" s="23"/>
      <c r="Q522" s="27"/>
      <c r="R522" s="23" t="str">
        <f>IF(D522="","",IF(D522&gt;=15,"Pusat",IF(AND(D522&lt;=14.99,D522&gt;=10),"Provinsi",IF(AND(D522&lt;=9.99,D522&gt;=0),"Kota","Kota"))))</f>
        <v>Provinsi</v>
      </c>
    </row>
    <row r="523" spans="2:18" ht="11.4" customHeight="1">
      <c r="B523" s="10">
        <v>35</v>
      </c>
      <c r="C523" s="44" t="s">
        <v>901</v>
      </c>
      <c r="D523" s="13">
        <v>1</v>
      </c>
      <c r="E523" s="13">
        <v>1</v>
      </c>
      <c r="F523" s="14" t="s">
        <v>867</v>
      </c>
      <c r="G523" s="14" t="s">
        <v>902</v>
      </c>
      <c r="H523" s="51" t="s">
        <v>901</v>
      </c>
      <c r="I523" s="14">
        <v>181</v>
      </c>
      <c r="J523" s="15">
        <f>I523/E523</f>
        <v>181</v>
      </c>
      <c r="K523" s="36">
        <v>1.9435604070000001</v>
      </c>
      <c r="L523" s="35">
        <v>116.2321207</v>
      </c>
      <c r="M523" s="14">
        <v>35</v>
      </c>
      <c r="N523" s="14" t="str">
        <f t="shared" si="127"/>
        <v>Kumuh Ringan</v>
      </c>
      <c r="O523" s="10">
        <v>13</v>
      </c>
      <c r="P523" s="14" t="str">
        <f t="shared" ref="P523:P540" si="135">IF(O523="","",IF(O523&gt;=11,"Tinggi",IF(AND(O523&lt;=10,O523&gt;=6),"Sedang",IF(AND(O523&lt;=5,O523&gt;=1),"Rendah","Rendah"))))</f>
        <v>Tinggi</v>
      </c>
      <c r="Q523" s="18" t="s">
        <v>26</v>
      </c>
      <c r="R523" s="14"/>
    </row>
    <row r="524" spans="2:18" s="3" customFormat="1" ht="11.4" customHeight="1">
      <c r="B524" s="19"/>
      <c r="C524" s="19" t="s">
        <v>903</v>
      </c>
      <c r="D524" s="22">
        <f>SUM(D523)</f>
        <v>1</v>
      </c>
      <c r="E524" s="22">
        <f>SUM(E523)</f>
        <v>1</v>
      </c>
      <c r="F524" s="23"/>
      <c r="G524" s="47"/>
      <c r="H524" s="47"/>
      <c r="I524" s="23"/>
      <c r="J524" s="33"/>
      <c r="K524" s="27"/>
      <c r="L524" s="23"/>
      <c r="M524" s="23"/>
      <c r="N524" s="23"/>
      <c r="O524" s="19"/>
      <c r="P524" s="23"/>
      <c r="Q524" s="27"/>
      <c r="R524" s="23" t="str">
        <f>IF(D524="","",IF(D524&gt;=15,"Pusat",IF(AND(D524&lt;=14.99,D524&gt;=10),"Provinsi",IF(AND(D524&lt;=9.99,D524&gt;=0),"Kota","Kota"))))</f>
        <v>Kota</v>
      </c>
    </row>
    <row r="525" spans="2:18" ht="11.4" customHeight="1">
      <c r="B525" s="10">
        <v>36</v>
      </c>
      <c r="C525" s="44" t="s">
        <v>904</v>
      </c>
      <c r="D525" s="13">
        <v>1.17</v>
      </c>
      <c r="E525" s="13">
        <v>1.17</v>
      </c>
      <c r="F525" s="14" t="s">
        <v>867</v>
      </c>
      <c r="G525" s="51" t="s">
        <v>905</v>
      </c>
      <c r="H525" s="44" t="s">
        <v>906</v>
      </c>
      <c r="I525" s="14">
        <v>318</v>
      </c>
      <c r="J525" s="15">
        <f t="shared" ref="J525:J533" si="136">I525/E525</f>
        <v>271.79487179487182</v>
      </c>
      <c r="K525" s="36">
        <v>2.2197730409999998</v>
      </c>
      <c r="L525" s="35">
        <v>116.08116440000001</v>
      </c>
      <c r="M525" s="14">
        <v>30</v>
      </c>
      <c r="N525" s="14" t="str">
        <f t="shared" si="127"/>
        <v>Kumuh Ringan</v>
      </c>
      <c r="O525" s="10">
        <v>11</v>
      </c>
      <c r="P525" s="14" t="str">
        <f t="shared" si="135"/>
        <v>Tinggi</v>
      </c>
      <c r="Q525" s="18" t="s">
        <v>26</v>
      </c>
      <c r="R525" s="14"/>
    </row>
    <row r="526" spans="2:18" ht="11.4" customHeight="1">
      <c r="B526" s="10">
        <v>37</v>
      </c>
      <c r="C526" s="44" t="s">
        <v>904</v>
      </c>
      <c r="D526" s="13">
        <v>0.63</v>
      </c>
      <c r="E526" s="13">
        <v>0.63</v>
      </c>
      <c r="F526" s="14" t="s">
        <v>869</v>
      </c>
      <c r="G526" s="51" t="s">
        <v>905</v>
      </c>
      <c r="H526" s="44" t="s">
        <v>906</v>
      </c>
      <c r="I526" s="14">
        <v>284</v>
      </c>
      <c r="J526" s="15">
        <f t="shared" si="136"/>
        <v>450.79365079365078</v>
      </c>
      <c r="K526" s="36">
        <v>2.2235356190000002</v>
      </c>
      <c r="L526" s="35">
        <v>116.0804852</v>
      </c>
      <c r="M526" s="14">
        <v>20</v>
      </c>
      <c r="N526" s="14" t="str">
        <f t="shared" si="127"/>
        <v>Kumuh Ringan</v>
      </c>
      <c r="O526" s="10">
        <v>11</v>
      </c>
      <c r="P526" s="14" t="str">
        <f t="shared" si="135"/>
        <v>Tinggi</v>
      </c>
      <c r="Q526" s="18" t="s">
        <v>26</v>
      </c>
      <c r="R526" s="14"/>
    </row>
    <row r="527" spans="2:18" ht="11.4" customHeight="1">
      <c r="B527" s="10">
        <v>38</v>
      </c>
      <c r="C527" s="44" t="s">
        <v>904</v>
      </c>
      <c r="D527" s="13">
        <v>5.27</v>
      </c>
      <c r="E527" s="13">
        <v>5.27</v>
      </c>
      <c r="F527" s="14" t="s">
        <v>870</v>
      </c>
      <c r="G527" s="51" t="s">
        <v>905</v>
      </c>
      <c r="H527" s="44" t="s">
        <v>906</v>
      </c>
      <c r="I527" s="14">
        <v>602</v>
      </c>
      <c r="J527" s="15">
        <f t="shared" si="136"/>
        <v>114.2314990512334</v>
      </c>
      <c r="K527" s="36">
        <v>2.2244164230000001</v>
      </c>
      <c r="L527" s="35">
        <v>116.0770708</v>
      </c>
      <c r="M527" s="14">
        <v>25</v>
      </c>
      <c r="N527" s="14" t="str">
        <f t="shared" si="127"/>
        <v>Kumuh Ringan</v>
      </c>
      <c r="O527" s="10">
        <v>7</v>
      </c>
      <c r="P527" s="14" t="str">
        <f t="shared" si="135"/>
        <v>Sedang</v>
      </c>
      <c r="Q527" s="18" t="s">
        <v>26</v>
      </c>
      <c r="R527" s="14"/>
    </row>
    <row r="528" spans="2:18" ht="11.4" customHeight="1">
      <c r="B528" s="10">
        <v>30</v>
      </c>
      <c r="C528" s="44" t="s">
        <v>904</v>
      </c>
      <c r="D528" s="13">
        <v>3.49</v>
      </c>
      <c r="E528" s="13">
        <v>3.49</v>
      </c>
      <c r="F528" s="14" t="s">
        <v>871</v>
      </c>
      <c r="G528" s="51" t="s">
        <v>905</v>
      </c>
      <c r="H528" s="44" t="s">
        <v>906</v>
      </c>
      <c r="I528" s="14">
        <v>467</v>
      </c>
      <c r="J528" s="15">
        <f t="shared" si="136"/>
        <v>133.810888252149</v>
      </c>
      <c r="K528" s="36">
        <v>2.2294355299999999</v>
      </c>
      <c r="L528" s="35">
        <v>116.0755807</v>
      </c>
      <c r="M528" s="14">
        <v>20</v>
      </c>
      <c r="N528" s="14" t="str">
        <f t="shared" si="127"/>
        <v>Kumuh Ringan</v>
      </c>
      <c r="O528" s="10">
        <v>7</v>
      </c>
      <c r="P528" s="14" t="str">
        <f t="shared" si="135"/>
        <v>Sedang</v>
      </c>
      <c r="Q528" s="18" t="s">
        <v>26</v>
      </c>
      <c r="R528" s="14"/>
    </row>
    <row r="529" spans="2:18" ht="11.4" customHeight="1">
      <c r="B529" s="10">
        <v>40</v>
      </c>
      <c r="C529" s="44" t="s">
        <v>904</v>
      </c>
      <c r="D529" s="13">
        <v>2.09</v>
      </c>
      <c r="E529" s="13">
        <v>2.09</v>
      </c>
      <c r="F529" s="14" t="s">
        <v>907</v>
      </c>
      <c r="G529" s="51" t="s">
        <v>905</v>
      </c>
      <c r="H529" s="44" t="s">
        <v>906</v>
      </c>
      <c r="I529" s="14">
        <v>240</v>
      </c>
      <c r="J529" s="15">
        <f t="shared" si="136"/>
        <v>114.83253588516747</v>
      </c>
      <c r="K529" s="36">
        <v>2.2354047210000001</v>
      </c>
      <c r="L529" s="35">
        <v>116.079331</v>
      </c>
      <c r="M529" s="14">
        <v>23</v>
      </c>
      <c r="N529" s="14" t="str">
        <f t="shared" si="127"/>
        <v>Kumuh Ringan</v>
      </c>
      <c r="O529" s="10">
        <v>7</v>
      </c>
      <c r="P529" s="14" t="str">
        <f t="shared" si="135"/>
        <v>Sedang</v>
      </c>
      <c r="Q529" s="18" t="s">
        <v>26</v>
      </c>
      <c r="R529" s="14"/>
    </row>
    <row r="530" spans="2:18" ht="11.4" customHeight="1">
      <c r="B530" s="10">
        <v>41</v>
      </c>
      <c r="C530" s="44" t="s">
        <v>904</v>
      </c>
      <c r="D530" s="13">
        <v>3.21</v>
      </c>
      <c r="E530" s="13">
        <v>3.21</v>
      </c>
      <c r="F530" s="14" t="s">
        <v>880</v>
      </c>
      <c r="G530" s="51" t="s">
        <v>905</v>
      </c>
      <c r="H530" s="44" t="s">
        <v>906</v>
      </c>
      <c r="I530" s="14">
        <v>335</v>
      </c>
      <c r="J530" s="15">
        <f t="shared" si="136"/>
        <v>104.3613707165109</v>
      </c>
      <c r="K530" s="36">
        <v>2.2389872729999998</v>
      </c>
      <c r="L530" s="35">
        <v>116.08075239999999</v>
      </c>
      <c r="M530" s="14">
        <v>25</v>
      </c>
      <c r="N530" s="14" t="str">
        <f t="shared" si="127"/>
        <v>Kumuh Ringan</v>
      </c>
      <c r="O530" s="10">
        <v>7</v>
      </c>
      <c r="P530" s="14" t="str">
        <f t="shared" si="135"/>
        <v>Sedang</v>
      </c>
      <c r="Q530" s="18" t="s">
        <v>26</v>
      </c>
      <c r="R530" s="14"/>
    </row>
    <row r="531" spans="2:18" ht="11.4" customHeight="1">
      <c r="B531" s="10">
        <v>42</v>
      </c>
      <c r="C531" s="44" t="s">
        <v>904</v>
      </c>
      <c r="D531" s="13">
        <v>5.14</v>
      </c>
      <c r="E531" s="13">
        <v>5.14</v>
      </c>
      <c r="F531" s="14" t="s">
        <v>908</v>
      </c>
      <c r="G531" s="51" t="s">
        <v>905</v>
      </c>
      <c r="H531" s="44" t="s">
        <v>906</v>
      </c>
      <c r="I531" s="14">
        <v>378</v>
      </c>
      <c r="J531" s="15">
        <f t="shared" si="136"/>
        <v>73.540856031128413</v>
      </c>
      <c r="K531" s="36">
        <v>2.2458624889999999</v>
      </c>
      <c r="L531" s="35">
        <v>116.0826045</v>
      </c>
      <c r="M531" s="14">
        <v>30</v>
      </c>
      <c r="N531" s="14" t="str">
        <f t="shared" si="127"/>
        <v>Kumuh Ringan</v>
      </c>
      <c r="O531" s="10">
        <v>11</v>
      </c>
      <c r="P531" s="14" t="str">
        <f t="shared" si="135"/>
        <v>Tinggi</v>
      </c>
      <c r="Q531" s="18" t="s">
        <v>26</v>
      </c>
      <c r="R531" s="14"/>
    </row>
    <row r="532" spans="2:18" ht="11.4" customHeight="1">
      <c r="B532" s="10">
        <v>43</v>
      </c>
      <c r="C532" s="44" t="s">
        <v>904</v>
      </c>
      <c r="D532" s="13">
        <v>2.76</v>
      </c>
      <c r="E532" s="13">
        <v>2.76</v>
      </c>
      <c r="F532" s="14" t="s">
        <v>909</v>
      </c>
      <c r="G532" s="51" t="s">
        <v>905</v>
      </c>
      <c r="H532" s="44" t="s">
        <v>906</v>
      </c>
      <c r="I532" s="14">
        <v>271</v>
      </c>
      <c r="J532" s="15">
        <f t="shared" si="136"/>
        <v>98.188405797101453</v>
      </c>
      <c r="K532" s="36">
        <v>2.2413942769999999</v>
      </c>
      <c r="L532" s="35">
        <v>116.0786463</v>
      </c>
      <c r="M532" s="14">
        <v>26</v>
      </c>
      <c r="N532" s="14" t="str">
        <f t="shared" si="127"/>
        <v>Kumuh Ringan</v>
      </c>
      <c r="O532" s="10">
        <v>11</v>
      </c>
      <c r="P532" s="14" t="str">
        <f t="shared" si="135"/>
        <v>Tinggi</v>
      </c>
      <c r="Q532" s="18" t="s">
        <v>26</v>
      </c>
      <c r="R532" s="14"/>
    </row>
    <row r="533" spans="2:18" ht="11.4" customHeight="1">
      <c r="B533" s="10">
        <v>44</v>
      </c>
      <c r="C533" s="44" t="s">
        <v>904</v>
      </c>
      <c r="D533" s="13">
        <v>0.72</v>
      </c>
      <c r="E533" s="13">
        <v>0.72</v>
      </c>
      <c r="F533" s="14" t="s">
        <v>872</v>
      </c>
      <c r="G533" s="51" t="s">
        <v>905</v>
      </c>
      <c r="H533" s="44" t="s">
        <v>906</v>
      </c>
      <c r="I533" s="14">
        <v>280</v>
      </c>
      <c r="J533" s="15">
        <f t="shared" si="136"/>
        <v>388.88888888888891</v>
      </c>
      <c r="K533" s="36">
        <v>2.2448331769999998</v>
      </c>
      <c r="L533" s="35">
        <v>116.0707522</v>
      </c>
      <c r="M533" s="14">
        <v>23</v>
      </c>
      <c r="N533" s="14" t="str">
        <f t="shared" si="127"/>
        <v>Kumuh Ringan</v>
      </c>
      <c r="O533" s="10">
        <v>11</v>
      </c>
      <c r="P533" s="14" t="str">
        <f t="shared" si="135"/>
        <v>Tinggi</v>
      </c>
      <c r="Q533" s="18" t="s">
        <v>26</v>
      </c>
      <c r="R533" s="14"/>
    </row>
    <row r="534" spans="2:18" s="3" customFormat="1" ht="11.4" customHeight="1">
      <c r="B534" s="19"/>
      <c r="C534" s="19" t="s">
        <v>910</v>
      </c>
      <c r="D534" s="22">
        <f>SUM(D525:D533)</f>
        <v>24.479999999999997</v>
      </c>
      <c r="E534" s="22">
        <f>SUM(E525:E533)</f>
        <v>24.479999999999997</v>
      </c>
      <c r="F534" s="23"/>
      <c r="G534" s="47"/>
      <c r="H534" s="47"/>
      <c r="I534" s="23"/>
      <c r="J534" s="33"/>
      <c r="K534" s="27"/>
      <c r="L534" s="23"/>
      <c r="M534" s="23"/>
      <c r="N534" s="23"/>
      <c r="O534" s="19"/>
      <c r="P534" s="23"/>
      <c r="Q534" s="27"/>
      <c r="R534" s="23" t="str">
        <f>IF(D534="","",IF(D534&gt;=15,"Pusat",IF(AND(D534&lt;=14.99,D534&gt;=10),"Provinsi",IF(AND(D534&lt;=9.99,D534&gt;=0),"Kota","Kota"))))</f>
        <v>Pusat</v>
      </c>
    </row>
    <row r="535" spans="2:18" ht="11.4" customHeight="1">
      <c r="B535" s="10">
        <v>45</v>
      </c>
      <c r="C535" s="44" t="s">
        <v>911</v>
      </c>
      <c r="D535" s="13">
        <v>1.1499999999999999</v>
      </c>
      <c r="E535" s="13">
        <v>1.1499999999999999</v>
      </c>
      <c r="F535" s="14" t="s">
        <v>867</v>
      </c>
      <c r="G535" s="51" t="s">
        <v>912</v>
      </c>
      <c r="H535" s="44" t="s">
        <v>911</v>
      </c>
      <c r="I535" s="14">
        <v>118</v>
      </c>
      <c r="J535" s="15">
        <f t="shared" ref="J535:J540" si="137">I535/E535</f>
        <v>102.60869565217392</v>
      </c>
      <c r="K535" s="36">
        <v>2.0165694759999999</v>
      </c>
      <c r="L535" s="35">
        <v>115.94022769999999</v>
      </c>
      <c r="M535" s="14">
        <v>19</v>
      </c>
      <c r="N535" s="14" t="str">
        <f t="shared" si="127"/>
        <v>Kumuh Ringan</v>
      </c>
      <c r="O535" s="14">
        <v>11</v>
      </c>
      <c r="P535" s="14" t="str">
        <f t="shared" si="135"/>
        <v>Tinggi</v>
      </c>
      <c r="Q535" s="18" t="s">
        <v>85</v>
      </c>
      <c r="R535" s="14"/>
    </row>
    <row r="536" spans="2:18" ht="11.4" customHeight="1">
      <c r="B536" s="10">
        <v>46</v>
      </c>
      <c r="C536" s="44" t="s">
        <v>911</v>
      </c>
      <c r="D536" s="13">
        <v>2.5</v>
      </c>
      <c r="E536" s="13">
        <v>2.5</v>
      </c>
      <c r="F536" s="14" t="s">
        <v>869</v>
      </c>
      <c r="G536" s="51" t="s">
        <v>912</v>
      </c>
      <c r="H536" s="44" t="s">
        <v>911</v>
      </c>
      <c r="I536" s="14">
        <v>165</v>
      </c>
      <c r="J536" s="15">
        <f t="shared" si="137"/>
        <v>66</v>
      </c>
      <c r="K536" s="36">
        <v>2.018281816</v>
      </c>
      <c r="L536" s="35">
        <v>115.9380609</v>
      </c>
      <c r="M536" s="14">
        <v>20</v>
      </c>
      <c r="N536" s="14" t="str">
        <f t="shared" si="127"/>
        <v>Kumuh Ringan</v>
      </c>
      <c r="O536" s="14">
        <v>7</v>
      </c>
      <c r="P536" s="14" t="str">
        <f t="shared" si="135"/>
        <v>Sedang</v>
      </c>
      <c r="Q536" s="18" t="s">
        <v>85</v>
      </c>
      <c r="R536" s="14"/>
    </row>
    <row r="537" spans="2:18" ht="11.4" customHeight="1">
      <c r="B537" s="10">
        <v>47</v>
      </c>
      <c r="C537" s="44" t="s">
        <v>911</v>
      </c>
      <c r="D537" s="13">
        <v>3.11</v>
      </c>
      <c r="E537" s="13">
        <v>3.11</v>
      </c>
      <c r="F537" s="14" t="s">
        <v>870</v>
      </c>
      <c r="G537" s="51" t="s">
        <v>912</v>
      </c>
      <c r="H537" s="44" t="s">
        <v>911</v>
      </c>
      <c r="I537" s="14">
        <v>303</v>
      </c>
      <c r="J537" s="15">
        <f t="shared" si="137"/>
        <v>97.427652733118975</v>
      </c>
      <c r="K537" s="36">
        <v>2.017335514</v>
      </c>
      <c r="L537" s="35">
        <v>115.93643160000001</v>
      </c>
      <c r="M537" s="14">
        <v>16</v>
      </c>
      <c r="N537" s="14" t="str">
        <f t="shared" si="127"/>
        <v>Kumuh Ringan</v>
      </c>
      <c r="O537" s="14">
        <v>11</v>
      </c>
      <c r="P537" s="14" t="str">
        <f t="shared" si="135"/>
        <v>Tinggi</v>
      </c>
      <c r="Q537" s="18" t="s">
        <v>85</v>
      </c>
      <c r="R537" s="14"/>
    </row>
    <row r="538" spans="2:18" ht="11.4" customHeight="1">
      <c r="B538" s="10">
        <v>48</v>
      </c>
      <c r="C538" s="44" t="s">
        <v>911</v>
      </c>
      <c r="D538" s="13">
        <v>3.09</v>
      </c>
      <c r="E538" s="13">
        <v>3.09</v>
      </c>
      <c r="F538" s="14" t="s">
        <v>871</v>
      </c>
      <c r="G538" s="51" t="s">
        <v>912</v>
      </c>
      <c r="H538" s="44" t="s">
        <v>911</v>
      </c>
      <c r="I538" s="14">
        <v>197</v>
      </c>
      <c r="J538" s="15">
        <f t="shared" si="137"/>
        <v>63.75404530744337</v>
      </c>
      <c r="K538" s="36">
        <v>2.0139806949999999</v>
      </c>
      <c r="L538" s="35">
        <v>115.9367675</v>
      </c>
      <c r="M538" s="14">
        <v>23</v>
      </c>
      <c r="N538" s="14" t="str">
        <f t="shared" si="127"/>
        <v>Kumuh Ringan</v>
      </c>
      <c r="O538" s="14">
        <v>11</v>
      </c>
      <c r="P538" s="14" t="str">
        <f t="shared" si="135"/>
        <v>Tinggi</v>
      </c>
      <c r="Q538" s="18" t="s">
        <v>85</v>
      </c>
      <c r="R538" s="14"/>
    </row>
    <row r="539" spans="2:18" ht="11.4" customHeight="1">
      <c r="B539" s="10">
        <v>49</v>
      </c>
      <c r="C539" s="44" t="s">
        <v>911</v>
      </c>
      <c r="D539" s="13">
        <v>0.47</v>
      </c>
      <c r="E539" s="13">
        <v>0.47</v>
      </c>
      <c r="F539" s="14" t="s">
        <v>907</v>
      </c>
      <c r="G539" s="51" t="s">
        <v>912</v>
      </c>
      <c r="H539" s="44" t="s">
        <v>911</v>
      </c>
      <c r="I539" s="14">
        <v>119</v>
      </c>
      <c r="J539" s="15">
        <f t="shared" si="137"/>
        <v>253.19148936170214</v>
      </c>
      <c r="K539" s="36">
        <v>2.014816181</v>
      </c>
      <c r="L539" s="35">
        <v>115.9387449</v>
      </c>
      <c r="M539" s="14">
        <v>21</v>
      </c>
      <c r="N539" s="14" t="str">
        <f t="shared" si="127"/>
        <v>Kumuh Ringan</v>
      </c>
      <c r="O539" s="14">
        <v>7</v>
      </c>
      <c r="P539" s="14" t="str">
        <f t="shared" si="135"/>
        <v>Sedang</v>
      </c>
      <c r="Q539" s="18" t="s">
        <v>85</v>
      </c>
      <c r="R539" s="14"/>
    </row>
    <row r="540" spans="2:18" ht="11.4" customHeight="1">
      <c r="B540" s="10">
        <v>50</v>
      </c>
      <c r="C540" s="44" t="s">
        <v>911</v>
      </c>
      <c r="D540" s="13">
        <v>0.33</v>
      </c>
      <c r="E540" s="13">
        <v>0.33</v>
      </c>
      <c r="F540" s="14" t="s">
        <v>880</v>
      </c>
      <c r="G540" s="44" t="s">
        <v>912</v>
      </c>
      <c r="H540" s="44" t="s">
        <v>911</v>
      </c>
      <c r="I540" s="14">
        <v>215</v>
      </c>
      <c r="J540" s="15">
        <f t="shared" si="137"/>
        <v>651.5151515151515</v>
      </c>
      <c r="K540" s="36">
        <v>2.0193725809999998</v>
      </c>
      <c r="L540" s="35">
        <v>115.9360452</v>
      </c>
      <c r="M540" s="14">
        <v>28</v>
      </c>
      <c r="N540" s="14" t="str">
        <f t="shared" si="127"/>
        <v>Kumuh Ringan</v>
      </c>
      <c r="O540" s="14">
        <v>7</v>
      </c>
      <c r="P540" s="14" t="str">
        <f t="shared" si="135"/>
        <v>Sedang</v>
      </c>
      <c r="Q540" s="18" t="s">
        <v>85</v>
      </c>
      <c r="R540" s="14"/>
    </row>
    <row r="541" spans="2:18" s="3" customFormat="1" ht="11.4" customHeight="1">
      <c r="B541" s="19"/>
      <c r="C541" s="19" t="s">
        <v>913</v>
      </c>
      <c r="D541" s="22">
        <f>SUM(D535:D540)</f>
        <v>10.65</v>
      </c>
      <c r="E541" s="22">
        <f>SUM(E535:E540)</f>
        <v>10.65</v>
      </c>
      <c r="F541" s="23"/>
      <c r="G541" s="47"/>
      <c r="H541" s="47"/>
      <c r="I541" s="23"/>
      <c r="J541" s="33"/>
      <c r="K541" s="27"/>
      <c r="L541" s="23"/>
      <c r="M541" s="23"/>
      <c r="N541" s="23"/>
      <c r="O541" s="19"/>
      <c r="P541" s="23"/>
      <c r="Q541" s="27"/>
      <c r="R541" s="23" t="str">
        <f>IF(D541="","",IF(D541&gt;=15,"Pusat",IF(AND(D541&lt;=14.99,D541&gt;=10),"Provinsi",IF(AND(D541&lt;=9.99,D541&gt;=0),"Kota","Kota"))))</f>
        <v>Provinsi</v>
      </c>
    </row>
    <row r="542" spans="2:18" ht="11.4" customHeight="1">
      <c r="B542" s="10">
        <v>51</v>
      </c>
      <c r="C542" s="44" t="s">
        <v>914</v>
      </c>
      <c r="D542" s="13">
        <v>3.62</v>
      </c>
      <c r="E542" s="13">
        <v>3.62</v>
      </c>
      <c r="F542" s="14" t="s">
        <v>867</v>
      </c>
      <c r="G542" s="51" t="s">
        <v>915</v>
      </c>
      <c r="H542" s="44" t="s">
        <v>914</v>
      </c>
      <c r="I542" s="14">
        <v>892</v>
      </c>
      <c r="J542" s="15">
        <f t="shared" ref="J542:J548" si="138">I542/E542</f>
        <v>246.40883977900552</v>
      </c>
      <c r="K542" s="36">
        <v>2.16715971</v>
      </c>
      <c r="L542" s="35">
        <v>116.2321207</v>
      </c>
      <c r="M542" s="14">
        <v>36</v>
      </c>
      <c r="N542" s="14" t="str">
        <f t="shared" si="127"/>
        <v>Kumuh Ringan</v>
      </c>
      <c r="O542" s="14">
        <v>11</v>
      </c>
      <c r="P542" s="14" t="str">
        <f t="shared" ref="P542:P548" si="139">IF(O542="","",IF(O542&gt;=11,"Tinggi",IF(AND(O542&lt;=10,O542&gt;=6),"Sedang",IF(AND(O542&lt;=5,O542&gt;=1),"Rendah","Rendah"))))</f>
        <v>Tinggi</v>
      </c>
      <c r="Q542" s="18" t="s">
        <v>85</v>
      </c>
      <c r="R542" s="14"/>
    </row>
    <row r="543" spans="2:18" ht="11.4" customHeight="1">
      <c r="B543" s="10">
        <v>52</v>
      </c>
      <c r="C543" s="44" t="s">
        <v>914</v>
      </c>
      <c r="D543" s="13">
        <v>2.46</v>
      </c>
      <c r="E543" s="13">
        <v>2.46</v>
      </c>
      <c r="F543" s="14" t="s">
        <v>869</v>
      </c>
      <c r="G543" s="51" t="s">
        <v>915</v>
      </c>
      <c r="H543" s="44" t="s">
        <v>914</v>
      </c>
      <c r="I543" s="14">
        <v>535</v>
      </c>
      <c r="J543" s="15">
        <f t="shared" si="138"/>
        <v>217.47967479674796</v>
      </c>
      <c r="K543" s="36">
        <v>2.1686597519999999</v>
      </c>
      <c r="L543" s="35">
        <v>116.5822244</v>
      </c>
      <c r="M543" s="14">
        <v>36</v>
      </c>
      <c r="N543" s="14" t="str">
        <f t="shared" si="127"/>
        <v>Kumuh Ringan</v>
      </c>
      <c r="O543" s="14">
        <v>11</v>
      </c>
      <c r="P543" s="14" t="str">
        <f t="shared" si="139"/>
        <v>Tinggi</v>
      </c>
      <c r="Q543" s="18" t="s">
        <v>85</v>
      </c>
      <c r="R543" s="14"/>
    </row>
    <row r="544" spans="2:18" ht="11.4" customHeight="1">
      <c r="B544" s="10">
        <v>53</v>
      </c>
      <c r="C544" s="44" t="s">
        <v>914</v>
      </c>
      <c r="D544" s="13">
        <v>2.5499999999999998</v>
      </c>
      <c r="E544" s="13">
        <v>2.5499999999999998</v>
      </c>
      <c r="F544" s="14" t="s">
        <v>870</v>
      </c>
      <c r="G544" s="51" t="s">
        <v>915</v>
      </c>
      <c r="H544" s="44" t="s">
        <v>914</v>
      </c>
      <c r="I544" s="14">
        <v>565</v>
      </c>
      <c r="J544" s="15">
        <f t="shared" si="138"/>
        <v>221.56862745098042</v>
      </c>
      <c r="K544" s="36">
        <v>2.1710333259999999</v>
      </c>
      <c r="L544" s="35">
        <v>116.58289600000001</v>
      </c>
      <c r="M544" s="14">
        <v>35</v>
      </c>
      <c r="N544" s="14" t="str">
        <f t="shared" si="127"/>
        <v>Kumuh Ringan</v>
      </c>
      <c r="O544" s="14">
        <v>11</v>
      </c>
      <c r="P544" s="14" t="str">
        <f t="shared" si="139"/>
        <v>Tinggi</v>
      </c>
      <c r="Q544" s="18" t="s">
        <v>85</v>
      </c>
      <c r="R544" s="14"/>
    </row>
    <row r="545" spans="2:18" s="30" customFormat="1" ht="11.4" customHeight="1">
      <c r="B545" s="10">
        <v>54</v>
      </c>
      <c r="C545" s="44" t="s">
        <v>914</v>
      </c>
      <c r="D545" s="13">
        <v>2.16</v>
      </c>
      <c r="E545" s="13">
        <v>2.16</v>
      </c>
      <c r="F545" s="14" t="s">
        <v>871</v>
      </c>
      <c r="G545" s="51" t="s">
        <v>915</v>
      </c>
      <c r="H545" s="44" t="s">
        <v>914</v>
      </c>
      <c r="I545" s="14">
        <v>406</v>
      </c>
      <c r="J545" s="15">
        <f t="shared" si="138"/>
        <v>187.96296296296296</v>
      </c>
      <c r="K545" s="36">
        <v>2.173141132</v>
      </c>
      <c r="L545" s="35">
        <v>116.58316069999999</v>
      </c>
      <c r="M545" s="14">
        <v>38</v>
      </c>
      <c r="N545" s="14" t="str">
        <f t="shared" si="127"/>
        <v>Kumuh Sedang</v>
      </c>
      <c r="O545" s="14">
        <v>11</v>
      </c>
      <c r="P545" s="14" t="str">
        <f t="shared" si="139"/>
        <v>Tinggi</v>
      </c>
      <c r="Q545" s="18" t="s">
        <v>85</v>
      </c>
      <c r="R545" s="14"/>
    </row>
    <row r="546" spans="2:18" ht="11.4" customHeight="1">
      <c r="B546" s="10">
        <v>55</v>
      </c>
      <c r="C546" s="44" t="s">
        <v>914</v>
      </c>
      <c r="D546" s="13">
        <v>1.42</v>
      </c>
      <c r="E546" s="13">
        <v>1.42</v>
      </c>
      <c r="F546" s="14" t="s">
        <v>907</v>
      </c>
      <c r="G546" s="51" t="s">
        <v>915</v>
      </c>
      <c r="H546" s="44" t="s">
        <v>914</v>
      </c>
      <c r="I546" s="14">
        <v>372</v>
      </c>
      <c r="J546" s="15">
        <f t="shared" si="138"/>
        <v>261.97183098591552</v>
      </c>
      <c r="K546" s="36">
        <v>2.1750040240000001</v>
      </c>
      <c r="L546" s="35">
        <v>116.58308719999999</v>
      </c>
      <c r="M546" s="14">
        <v>31</v>
      </c>
      <c r="N546" s="14" t="str">
        <f t="shared" ref="N546:N548" si="140">IF(M546="","",IF(M546&gt;=60,"Kumuh Berat",IF(AND(M546&lt;=59,M546&gt;=38),"Kumuh Sedang",IF(AND(M546&lt;=37,M546&gt;=16),"Kumuh Ringan","Tidak Kumuh"))))</f>
        <v>Kumuh Ringan</v>
      </c>
      <c r="O546" s="14">
        <v>11</v>
      </c>
      <c r="P546" s="14" t="str">
        <f t="shared" si="139"/>
        <v>Tinggi</v>
      </c>
      <c r="Q546" s="18" t="s">
        <v>85</v>
      </c>
      <c r="R546" s="14"/>
    </row>
    <row r="547" spans="2:18" ht="11.4" customHeight="1">
      <c r="B547" s="10">
        <v>56</v>
      </c>
      <c r="C547" s="44" t="s">
        <v>914</v>
      </c>
      <c r="D547" s="13">
        <v>0.68</v>
      </c>
      <c r="E547" s="13">
        <v>0.68</v>
      </c>
      <c r="F547" s="14" t="s">
        <v>880</v>
      </c>
      <c r="G547" s="51" t="s">
        <v>915</v>
      </c>
      <c r="H547" s="44" t="s">
        <v>914</v>
      </c>
      <c r="I547" s="14">
        <v>79</v>
      </c>
      <c r="J547" s="15">
        <f t="shared" si="138"/>
        <v>116.17647058823529</v>
      </c>
      <c r="K547" s="36">
        <v>2.1970170410000001</v>
      </c>
      <c r="L547" s="35">
        <v>116.5885341</v>
      </c>
      <c r="M547" s="14">
        <v>35</v>
      </c>
      <c r="N547" s="14" t="str">
        <f t="shared" si="140"/>
        <v>Kumuh Ringan</v>
      </c>
      <c r="O547" s="14">
        <v>7</v>
      </c>
      <c r="P547" s="14" t="str">
        <f t="shared" si="139"/>
        <v>Sedang</v>
      </c>
      <c r="Q547" s="18" t="s">
        <v>26</v>
      </c>
      <c r="R547" s="14"/>
    </row>
    <row r="548" spans="2:18" ht="11.4" customHeight="1">
      <c r="B548" s="10">
        <v>57</v>
      </c>
      <c r="C548" s="44" t="s">
        <v>914</v>
      </c>
      <c r="D548" s="13">
        <v>6.16</v>
      </c>
      <c r="E548" s="13">
        <v>6.16</v>
      </c>
      <c r="F548" s="14" t="s">
        <v>908</v>
      </c>
      <c r="G548" s="51" t="s">
        <v>915</v>
      </c>
      <c r="H548" s="44" t="s">
        <v>914</v>
      </c>
      <c r="I548" s="14">
        <v>112</v>
      </c>
      <c r="J548" s="15">
        <f t="shared" si="138"/>
        <v>18.18181818181818</v>
      </c>
      <c r="K548" s="36">
        <v>2.2136926190000001</v>
      </c>
      <c r="L548" s="35">
        <v>116.57274219999999</v>
      </c>
      <c r="M548" s="14">
        <v>36</v>
      </c>
      <c r="N548" s="14" t="str">
        <f t="shared" si="140"/>
        <v>Kumuh Ringan</v>
      </c>
      <c r="O548" s="14">
        <v>7</v>
      </c>
      <c r="P548" s="14" t="str">
        <f t="shared" si="139"/>
        <v>Sedang</v>
      </c>
      <c r="Q548" s="18" t="s">
        <v>26</v>
      </c>
      <c r="R548" s="14"/>
    </row>
    <row r="549" spans="2:18" s="3" customFormat="1" ht="11.4" customHeight="1">
      <c r="B549" s="19"/>
      <c r="C549" s="19" t="s">
        <v>916</v>
      </c>
      <c r="D549" s="22">
        <f>SUM(D542:D548)</f>
        <v>19.049999999999997</v>
      </c>
      <c r="E549" s="22">
        <f>SUM(E542:E548)</f>
        <v>19.049999999999997</v>
      </c>
      <c r="F549" s="23"/>
      <c r="G549" s="47"/>
      <c r="H549" s="47"/>
      <c r="I549" s="23"/>
      <c r="J549" s="33"/>
      <c r="K549" s="27"/>
      <c r="L549" s="23"/>
      <c r="M549" s="23"/>
      <c r="N549" s="23"/>
      <c r="O549" s="19"/>
      <c r="P549" s="23"/>
      <c r="Q549" s="27"/>
      <c r="R549" s="23" t="str">
        <f>IF(D549="","",IF(D549&gt;=15,"Pusat",IF(AND(D549&lt;=14.99,D549&gt;=10),"Provinsi",IF(AND(D549&lt;=9.99,D549&gt;=0),"Kota","Kota"))))</f>
        <v>Pusat</v>
      </c>
    </row>
    <row r="550" spans="2:18" s="3" customFormat="1" ht="11.4" customHeight="1">
      <c r="B550" s="4"/>
      <c r="C550" s="5" t="s">
        <v>917</v>
      </c>
      <c r="D550" s="6">
        <f>SUM(D555,D557,D559)</f>
        <v>28.259999999999998</v>
      </c>
      <c r="E550" s="6">
        <f>SUM(E555,E557,E559)</f>
        <v>0</v>
      </c>
      <c r="F550" s="6"/>
      <c r="G550" s="7"/>
      <c r="H550" s="5"/>
      <c r="I550" s="8"/>
      <c r="J550" s="9"/>
      <c r="K550" s="9"/>
      <c r="L550" s="9"/>
      <c r="M550" s="7"/>
      <c r="N550" s="7"/>
      <c r="O550" s="7"/>
      <c r="P550" s="7"/>
      <c r="Q550" s="7"/>
      <c r="R550" s="7"/>
    </row>
    <row r="551" spans="2:18" s="30" customFormat="1" ht="11.4" customHeight="1">
      <c r="B551" s="10">
        <v>1</v>
      </c>
      <c r="C551" s="44" t="s">
        <v>918</v>
      </c>
      <c r="D551" s="69">
        <v>13.89</v>
      </c>
      <c r="E551" s="69">
        <v>0</v>
      </c>
      <c r="F551" s="14" t="s">
        <v>919</v>
      </c>
      <c r="G551" s="51" t="s">
        <v>920</v>
      </c>
      <c r="H551" s="44" t="s">
        <v>920</v>
      </c>
      <c r="I551" s="14"/>
      <c r="J551" s="15"/>
      <c r="K551" s="36"/>
      <c r="L551" s="35"/>
      <c r="M551" s="14"/>
      <c r="N551" s="14"/>
      <c r="O551" s="14"/>
      <c r="P551" s="14"/>
      <c r="Q551" s="18"/>
      <c r="R551" s="14"/>
    </row>
    <row r="552" spans="2:18" ht="11.4" customHeight="1">
      <c r="B552" s="10">
        <v>2</v>
      </c>
      <c r="C552" s="44" t="s">
        <v>918</v>
      </c>
      <c r="D552" s="70"/>
      <c r="E552" s="70"/>
      <c r="F552" s="14" t="s">
        <v>139</v>
      </c>
      <c r="G552" s="51" t="s">
        <v>921</v>
      </c>
      <c r="H552" s="44" t="s">
        <v>920</v>
      </c>
      <c r="I552" s="14"/>
      <c r="J552" s="15"/>
      <c r="K552" s="36"/>
      <c r="L552" s="35"/>
      <c r="M552" s="14"/>
      <c r="N552" s="14"/>
      <c r="O552" s="14"/>
      <c r="P552" s="14"/>
      <c r="Q552" s="18"/>
      <c r="R552" s="14"/>
    </row>
    <row r="553" spans="2:18" ht="11.4" customHeight="1">
      <c r="B553" s="10">
        <v>3</v>
      </c>
      <c r="C553" s="44" t="s">
        <v>918</v>
      </c>
      <c r="D553" s="70"/>
      <c r="E553" s="70"/>
      <c r="F553" s="14" t="s">
        <v>64</v>
      </c>
      <c r="G553" s="51" t="s">
        <v>921</v>
      </c>
      <c r="H553" s="44" t="s">
        <v>920</v>
      </c>
      <c r="I553" s="14"/>
      <c r="J553" s="15"/>
      <c r="K553" s="36"/>
      <c r="L553" s="35"/>
      <c r="M553" s="14"/>
      <c r="N553" s="14"/>
      <c r="O553" s="14"/>
      <c r="P553" s="14"/>
      <c r="Q553" s="18"/>
      <c r="R553" s="14"/>
    </row>
    <row r="554" spans="2:18" ht="11.4" customHeight="1">
      <c r="B554" s="10">
        <v>4</v>
      </c>
      <c r="C554" s="44" t="s">
        <v>918</v>
      </c>
      <c r="D554" s="71"/>
      <c r="E554" s="71"/>
      <c r="F554" s="14" t="s">
        <v>66</v>
      </c>
      <c r="G554" s="51" t="s">
        <v>921</v>
      </c>
      <c r="H554" s="44" t="s">
        <v>920</v>
      </c>
      <c r="I554" s="14"/>
      <c r="J554" s="15"/>
      <c r="K554" s="36"/>
      <c r="L554" s="35"/>
      <c r="M554" s="14"/>
      <c r="N554" s="14"/>
      <c r="O554" s="14"/>
      <c r="P554" s="14"/>
      <c r="Q554" s="18"/>
      <c r="R554" s="14"/>
    </row>
    <row r="555" spans="2:18" s="3" customFormat="1" ht="11.4" customHeight="1">
      <c r="B555" s="19"/>
      <c r="C555" s="22" t="s">
        <v>922</v>
      </c>
      <c r="D555" s="22">
        <f>SUM(D551)</f>
        <v>13.89</v>
      </c>
      <c r="E555" s="22">
        <f>SUM(E551)</f>
        <v>0</v>
      </c>
      <c r="F555" s="23"/>
      <c r="G555" s="47"/>
      <c r="H555" s="47"/>
      <c r="I555" s="23"/>
      <c r="J555" s="33"/>
      <c r="K555" s="27"/>
      <c r="L555" s="23"/>
      <c r="M555" s="23"/>
      <c r="N555" s="23"/>
      <c r="O555" s="19"/>
      <c r="P555" s="23"/>
      <c r="Q555" s="27"/>
      <c r="R555" s="23" t="str">
        <f>IF(D555="","",IF(D555&gt;=15,"Pusat",IF(AND(D555&lt;=14.99,D555&gt;=10),"Provinsi",IF(AND(D555&lt;=9.99,D555&gt;=0),"Kota","Kota"))))</f>
        <v>Provinsi</v>
      </c>
    </row>
    <row r="556" spans="2:18" s="30" customFormat="1" ht="11.4" customHeight="1">
      <c r="B556" s="10">
        <v>5</v>
      </c>
      <c r="C556" s="44" t="s">
        <v>923</v>
      </c>
      <c r="D556" s="13">
        <v>2.4700000000000002</v>
      </c>
      <c r="E556" s="13">
        <v>0</v>
      </c>
      <c r="F556" s="14" t="s">
        <v>919</v>
      </c>
      <c r="G556" s="51" t="s">
        <v>924</v>
      </c>
      <c r="H556" s="44" t="s">
        <v>924</v>
      </c>
      <c r="I556" s="14"/>
      <c r="J556" s="15"/>
      <c r="K556" s="36"/>
      <c r="L556" s="35"/>
      <c r="M556" s="14"/>
      <c r="N556" s="14"/>
      <c r="O556" s="14"/>
      <c r="P556" s="14"/>
      <c r="Q556" s="18"/>
      <c r="R556" s="14"/>
    </row>
    <row r="557" spans="2:18" s="3" customFormat="1" ht="11.4" customHeight="1">
      <c r="B557" s="19"/>
      <c r="C557" s="22" t="s">
        <v>925</v>
      </c>
      <c r="D557" s="22">
        <f>SUM(D556)</f>
        <v>2.4700000000000002</v>
      </c>
      <c r="E557" s="22">
        <f>SUM(E556)</f>
        <v>0</v>
      </c>
      <c r="F557" s="23"/>
      <c r="G557" s="47"/>
      <c r="H557" s="47"/>
      <c r="I557" s="23"/>
      <c r="J557" s="33"/>
      <c r="K557" s="27"/>
      <c r="L557" s="23"/>
      <c r="M557" s="23"/>
      <c r="N557" s="23"/>
      <c r="O557" s="19"/>
      <c r="P557" s="23"/>
      <c r="Q557" s="27"/>
      <c r="R557" s="23" t="str">
        <f>IF(D557="","",IF(D557&gt;=15,"Pusat",IF(AND(D557&lt;=14.99,D557&gt;=10),"Provinsi",IF(AND(D557&lt;=9.99,D557&gt;=0),"Kota","Kota"))))</f>
        <v>Kota</v>
      </c>
    </row>
    <row r="558" spans="2:18" s="30" customFormat="1" ht="11.4" customHeight="1">
      <c r="B558" s="10">
        <v>6</v>
      </c>
      <c r="C558" s="44" t="s">
        <v>923</v>
      </c>
      <c r="D558" s="13">
        <v>11.9</v>
      </c>
      <c r="E558" s="13">
        <v>0</v>
      </c>
      <c r="F558" s="14" t="s">
        <v>919</v>
      </c>
      <c r="G558" s="51" t="s">
        <v>926</v>
      </c>
      <c r="H558" s="44" t="s">
        <v>926</v>
      </c>
      <c r="I558" s="14"/>
      <c r="J558" s="15"/>
      <c r="K558" s="36"/>
      <c r="L558" s="35"/>
      <c r="M558" s="14"/>
      <c r="N558" s="14"/>
      <c r="O558" s="14"/>
      <c r="P558" s="14"/>
      <c r="Q558" s="18"/>
      <c r="R558" s="14"/>
    </row>
    <row r="559" spans="2:18" s="3" customFormat="1" ht="11.4" customHeight="1">
      <c r="B559" s="19"/>
      <c r="C559" s="22" t="s">
        <v>925</v>
      </c>
      <c r="D559" s="22">
        <f>SUM(D558)</f>
        <v>11.9</v>
      </c>
      <c r="E559" s="22">
        <f>SUM(E558)</f>
        <v>0</v>
      </c>
      <c r="F559" s="23"/>
      <c r="G559" s="47"/>
      <c r="H559" s="47"/>
      <c r="I559" s="23"/>
      <c r="J559" s="33"/>
      <c r="K559" s="27"/>
      <c r="L559" s="23"/>
      <c r="M559" s="23"/>
      <c r="N559" s="23"/>
      <c r="O559" s="19"/>
      <c r="P559" s="23"/>
      <c r="Q559" s="27"/>
      <c r="R559" s="23" t="str">
        <f>IF(D559="","",IF(D559&gt;=15,"Pusat",IF(AND(D559&lt;=14.99,D559&gt;=10),"Provinsi",IF(AND(D559&lt;=9.99,D559&gt;=0),"Kota","Kota"))))</f>
        <v>Provinsi</v>
      </c>
    </row>
    <row r="560" spans="2:18" s="3" customFormat="1" ht="11.4" customHeight="1">
      <c r="B560" s="4"/>
      <c r="C560" s="5" t="s">
        <v>927</v>
      </c>
      <c r="D560" s="6">
        <f>SUM(D570,D580,D588,D592,D606,D613,D618,D623,D625,D627,D630,D632,D634,D636,D644,D652,D657,D659,D661,D664)</f>
        <v>1045.6299999999999</v>
      </c>
      <c r="E560" s="6">
        <f>SUM(E570,E580,E588,E592,E606,E613,E618,E623,E625,E627,E630,E632,E634,E636,E644,E652,E657,E659,E661,E664)</f>
        <v>1045.6299999999999</v>
      </c>
      <c r="F560" s="6"/>
      <c r="G560" s="7"/>
      <c r="H560" s="5"/>
      <c r="I560" s="8"/>
      <c r="J560" s="9"/>
      <c r="K560" s="9"/>
      <c r="L560" s="9"/>
      <c r="M560" s="7"/>
      <c r="N560" s="7"/>
      <c r="O560" s="7"/>
      <c r="P560" s="7"/>
      <c r="Q560" s="7"/>
      <c r="R560" s="7"/>
    </row>
    <row r="561" spans="2:18" ht="11.4" customHeight="1">
      <c r="B561" s="10">
        <v>1</v>
      </c>
      <c r="C561" s="44" t="s">
        <v>928</v>
      </c>
      <c r="D561" s="13">
        <v>8.44</v>
      </c>
      <c r="E561" s="13">
        <v>8.44</v>
      </c>
      <c r="F561" s="14" t="s">
        <v>929</v>
      </c>
      <c r="G561" s="51" t="s">
        <v>928</v>
      </c>
      <c r="H561" s="44" t="s">
        <v>928</v>
      </c>
      <c r="I561" s="14"/>
      <c r="J561" s="15"/>
      <c r="K561" s="36"/>
      <c r="L561" s="35"/>
      <c r="M561" s="14"/>
      <c r="N561" s="14"/>
      <c r="O561" s="14"/>
      <c r="P561" s="14"/>
      <c r="Q561" s="18"/>
      <c r="R561" s="14"/>
    </row>
    <row r="562" spans="2:18" ht="11.4" customHeight="1">
      <c r="B562" s="10">
        <v>2</v>
      </c>
      <c r="C562" s="44" t="s">
        <v>928</v>
      </c>
      <c r="D562" s="13">
        <v>16.45</v>
      </c>
      <c r="E562" s="13">
        <v>16.45</v>
      </c>
      <c r="F562" s="14" t="s">
        <v>930</v>
      </c>
      <c r="G562" s="51" t="s">
        <v>928</v>
      </c>
      <c r="H562" s="44" t="s">
        <v>928</v>
      </c>
      <c r="I562" s="14"/>
      <c r="J562" s="15"/>
      <c r="K562" s="36"/>
      <c r="L562" s="35"/>
      <c r="M562" s="14"/>
      <c r="N562" s="14"/>
      <c r="O562" s="14"/>
      <c r="P562" s="14"/>
      <c r="Q562" s="18"/>
      <c r="R562" s="14"/>
    </row>
    <row r="563" spans="2:18" ht="11.4" customHeight="1">
      <c r="B563" s="10">
        <v>3</v>
      </c>
      <c r="C563" s="44" t="s">
        <v>928</v>
      </c>
      <c r="D563" s="13">
        <v>15.24</v>
      </c>
      <c r="E563" s="13">
        <v>15.24</v>
      </c>
      <c r="F563" s="14" t="s">
        <v>931</v>
      </c>
      <c r="G563" s="51" t="s">
        <v>928</v>
      </c>
      <c r="H563" s="44" t="s">
        <v>928</v>
      </c>
      <c r="I563" s="14"/>
      <c r="J563" s="15"/>
      <c r="K563" s="36"/>
      <c r="L563" s="35"/>
      <c r="M563" s="14"/>
      <c r="N563" s="14"/>
      <c r="O563" s="14"/>
      <c r="P563" s="14"/>
      <c r="Q563" s="18"/>
      <c r="R563" s="14"/>
    </row>
    <row r="564" spans="2:18" ht="11.4" customHeight="1">
      <c r="B564" s="10">
        <v>4</v>
      </c>
      <c r="C564" s="44" t="s">
        <v>928</v>
      </c>
      <c r="D564" s="13">
        <v>22.07</v>
      </c>
      <c r="E564" s="13">
        <v>22.07</v>
      </c>
      <c r="F564" s="14" t="s">
        <v>932</v>
      </c>
      <c r="G564" s="51" t="s">
        <v>928</v>
      </c>
      <c r="H564" s="44" t="s">
        <v>928</v>
      </c>
      <c r="I564" s="14"/>
      <c r="J564" s="15"/>
      <c r="K564" s="36"/>
      <c r="L564" s="35"/>
      <c r="M564" s="14"/>
      <c r="N564" s="14"/>
      <c r="O564" s="14"/>
      <c r="P564" s="14"/>
      <c r="Q564" s="18"/>
      <c r="R564" s="14"/>
    </row>
    <row r="565" spans="2:18" ht="11.4" customHeight="1">
      <c r="B565" s="10">
        <v>5</v>
      </c>
      <c r="C565" s="44" t="s">
        <v>928</v>
      </c>
      <c r="D565" s="13">
        <v>18.579999999999998</v>
      </c>
      <c r="E565" s="13">
        <v>18.579999999999998</v>
      </c>
      <c r="F565" s="14" t="s">
        <v>933</v>
      </c>
      <c r="G565" s="51" t="s">
        <v>928</v>
      </c>
      <c r="H565" s="44" t="s">
        <v>928</v>
      </c>
      <c r="I565" s="14"/>
      <c r="J565" s="15"/>
      <c r="K565" s="36"/>
      <c r="L565" s="35"/>
      <c r="M565" s="14"/>
      <c r="N565" s="14"/>
      <c r="O565" s="14"/>
      <c r="P565" s="14"/>
      <c r="Q565" s="18"/>
      <c r="R565" s="14"/>
    </row>
    <row r="566" spans="2:18" ht="11.4" customHeight="1">
      <c r="B566" s="10">
        <v>6</v>
      </c>
      <c r="C566" s="44" t="s">
        <v>928</v>
      </c>
      <c r="D566" s="13">
        <v>17.11</v>
      </c>
      <c r="E566" s="13">
        <v>17.11</v>
      </c>
      <c r="F566" s="14" t="s">
        <v>934</v>
      </c>
      <c r="G566" s="51" t="s">
        <v>928</v>
      </c>
      <c r="H566" s="44" t="s">
        <v>928</v>
      </c>
      <c r="I566" s="14"/>
      <c r="J566" s="15"/>
      <c r="K566" s="36"/>
      <c r="L566" s="35"/>
      <c r="M566" s="14"/>
      <c r="N566" s="14"/>
      <c r="O566" s="14"/>
      <c r="P566" s="14"/>
      <c r="Q566" s="18"/>
      <c r="R566" s="14"/>
    </row>
    <row r="567" spans="2:18" ht="11.4" customHeight="1">
      <c r="B567" s="10">
        <v>7</v>
      </c>
      <c r="C567" s="44" t="s">
        <v>928</v>
      </c>
      <c r="D567" s="13">
        <v>15.58</v>
      </c>
      <c r="E567" s="13">
        <v>15.58</v>
      </c>
      <c r="F567" s="14" t="s">
        <v>935</v>
      </c>
      <c r="G567" s="51" t="s">
        <v>928</v>
      </c>
      <c r="H567" s="44" t="s">
        <v>928</v>
      </c>
      <c r="I567" s="14"/>
      <c r="J567" s="15"/>
      <c r="K567" s="36"/>
      <c r="L567" s="35"/>
      <c r="M567" s="14"/>
      <c r="N567" s="14"/>
      <c r="O567" s="14"/>
      <c r="P567" s="14"/>
      <c r="Q567" s="18"/>
      <c r="R567" s="14"/>
    </row>
    <row r="568" spans="2:18" ht="11.4" customHeight="1">
      <c r="B568" s="10">
        <v>8</v>
      </c>
      <c r="C568" s="44" t="s">
        <v>928</v>
      </c>
      <c r="D568" s="13">
        <v>10.35</v>
      </c>
      <c r="E568" s="13">
        <v>10.35</v>
      </c>
      <c r="F568" s="14" t="s">
        <v>936</v>
      </c>
      <c r="G568" s="51" t="s">
        <v>928</v>
      </c>
      <c r="H568" s="44" t="s">
        <v>928</v>
      </c>
      <c r="I568" s="14"/>
      <c r="J568" s="15"/>
      <c r="K568" s="36"/>
      <c r="L568" s="35"/>
      <c r="M568" s="14"/>
      <c r="N568" s="14"/>
      <c r="O568" s="14"/>
      <c r="P568" s="14"/>
      <c r="Q568" s="18"/>
      <c r="R568" s="14"/>
    </row>
    <row r="569" spans="2:18" ht="11.4" customHeight="1">
      <c r="B569" s="10">
        <v>9</v>
      </c>
      <c r="C569" s="44" t="s">
        <v>928</v>
      </c>
      <c r="D569" s="13">
        <v>11.71</v>
      </c>
      <c r="E569" s="13">
        <v>11.71</v>
      </c>
      <c r="F569" s="14" t="s">
        <v>937</v>
      </c>
      <c r="G569" s="51" t="s">
        <v>928</v>
      </c>
      <c r="H569" s="44" t="s">
        <v>928</v>
      </c>
      <c r="I569" s="14"/>
      <c r="J569" s="15"/>
      <c r="K569" s="36"/>
      <c r="L569" s="35"/>
      <c r="M569" s="14"/>
      <c r="N569" s="14"/>
      <c r="O569" s="14"/>
      <c r="P569" s="14"/>
      <c r="Q569" s="18"/>
      <c r="R569" s="14"/>
    </row>
    <row r="570" spans="2:18" s="3" customFormat="1" ht="11.4" customHeight="1">
      <c r="B570" s="19"/>
      <c r="C570" s="22" t="s">
        <v>938</v>
      </c>
      <c r="D570" s="22">
        <f>SUM(D561:D569)</f>
        <v>135.53</v>
      </c>
      <c r="E570" s="22">
        <f>SUM(E561:E569)</f>
        <v>135.53</v>
      </c>
      <c r="F570" s="23"/>
      <c r="G570" s="47"/>
      <c r="H570" s="47"/>
      <c r="I570" s="23"/>
      <c r="J570" s="33"/>
      <c r="K570" s="27"/>
      <c r="L570" s="23"/>
      <c r="M570" s="23"/>
      <c r="N570" s="23"/>
      <c r="O570" s="19"/>
      <c r="P570" s="23"/>
      <c r="Q570" s="27"/>
      <c r="R570" s="23" t="str">
        <f>IF(D570="","",IF(D570&gt;=15,"Pusat",IF(AND(D570&lt;=14.99,D570&gt;=10),"Provinsi",IF(AND(D570&lt;=9.99,D570&gt;=0),"Kota","Kota"))))</f>
        <v>Pusat</v>
      </c>
    </row>
    <row r="571" spans="2:18" ht="11.4" customHeight="1">
      <c r="B571" s="10">
        <v>10</v>
      </c>
      <c r="C571" s="44" t="s">
        <v>939</v>
      </c>
      <c r="D571" s="13">
        <v>7.23</v>
      </c>
      <c r="E571" s="13">
        <v>7.23</v>
      </c>
      <c r="F571" s="14" t="s">
        <v>929</v>
      </c>
      <c r="G571" s="51" t="s">
        <v>939</v>
      </c>
      <c r="H571" s="44" t="s">
        <v>928</v>
      </c>
      <c r="I571" s="14"/>
      <c r="J571" s="15"/>
      <c r="K571" s="36"/>
      <c r="L571" s="35"/>
      <c r="M571" s="14"/>
      <c r="N571" s="14"/>
      <c r="O571" s="14"/>
      <c r="P571" s="14"/>
      <c r="Q571" s="18"/>
      <c r="R571" s="14"/>
    </row>
    <row r="572" spans="2:18" ht="11.4" customHeight="1">
      <c r="B572" s="10">
        <v>11</v>
      </c>
      <c r="C572" s="44" t="s">
        <v>939</v>
      </c>
      <c r="D572" s="13">
        <v>10.26</v>
      </c>
      <c r="E572" s="13">
        <v>10.26</v>
      </c>
      <c r="F572" s="14" t="s">
        <v>930</v>
      </c>
      <c r="G572" s="51" t="s">
        <v>939</v>
      </c>
      <c r="H572" s="44" t="s">
        <v>928</v>
      </c>
      <c r="I572" s="14"/>
      <c r="J572" s="15"/>
      <c r="K572" s="36"/>
      <c r="L572" s="35"/>
      <c r="M572" s="14"/>
      <c r="N572" s="14"/>
      <c r="O572" s="14"/>
      <c r="P572" s="14"/>
      <c r="Q572" s="18"/>
      <c r="R572" s="14"/>
    </row>
    <row r="573" spans="2:18" ht="11.4" customHeight="1">
      <c r="B573" s="10">
        <v>12</v>
      </c>
      <c r="C573" s="44" t="s">
        <v>939</v>
      </c>
      <c r="D573" s="13">
        <v>7.62</v>
      </c>
      <c r="E573" s="13">
        <v>7.62</v>
      </c>
      <c r="F573" s="14" t="s">
        <v>931</v>
      </c>
      <c r="G573" s="51" t="s">
        <v>939</v>
      </c>
      <c r="H573" s="44" t="s">
        <v>928</v>
      </c>
      <c r="I573" s="14"/>
      <c r="J573" s="15"/>
      <c r="K573" s="36"/>
      <c r="L573" s="35"/>
      <c r="M573" s="14"/>
      <c r="N573" s="14"/>
      <c r="O573" s="14"/>
      <c r="P573" s="14"/>
      <c r="Q573" s="18"/>
      <c r="R573" s="14"/>
    </row>
    <row r="574" spans="2:18" ht="11.4" customHeight="1">
      <c r="B574" s="10">
        <v>13</v>
      </c>
      <c r="C574" s="44" t="s">
        <v>939</v>
      </c>
      <c r="D574" s="13">
        <v>7.36</v>
      </c>
      <c r="E574" s="13">
        <v>7.36</v>
      </c>
      <c r="F574" s="14" t="s">
        <v>932</v>
      </c>
      <c r="G574" s="51" t="s">
        <v>939</v>
      </c>
      <c r="H574" s="44" t="s">
        <v>928</v>
      </c>
      <c r="I574" s="14"/>
      <c r="J574" s="15"/>
      <c r="K574" s="36"/>
      <c r="L574" s="35"/>
      <c r="M574" s="14"/>
      <c r="N574" s="14"/>
      <c r="O574" s="14"/>
      <c r="P574" s="14"/>
      <c r="Q574" s="18"/>
      <c r="R574" s="14"/>
    </row>
    <row r="575" spans="2:18" ht="11.4" customHeight="1">
      <c r="B575" s="10">
        <v>14</v>
      </c>
      <c r="C575" s="44" t="s">
        <v>939</v>
      </c>
      <c r="D575" s="13">
        <v>7.73</v>
      </c>
      <c r="E575" s="13">
        <v>7.73</v>
      </c>
      <c r="F575" s="14" t="s">
        <v>933</v>
      </c>
      <c r="G575" s="51" t="s">
        <v>939</v>
      </c>
      <c r="H575" s="44" t="s">
        <v>928</v>
      </c>
      <c r="I575" s="14"/>
      <c r="J575" s="15"/>
      <c r="K575" s="36"/>
      <c r="L575" s="35"/>
      <c r="M575" s="14"/>
      <c r="N575" s="14"/>
      <c r="O575" s="14"/>
      <c r="P575" s="14"/>
      <c r="Q575" s="18"/>
      <c r="R575" s="14"/>
    </row>
    <row r="576" spans="2:18" ht="11.4" customHeight="1">
      <c r="B576" s="10">
        <v>15</v>
      </c>
      <c r="C576" s="44" t="s">
        <v>939</v>
      </c>
      <c r="D576" s="13">
        <v>8.0299999999999994</v>
      </c>
      <c r="E576" s="13">
        <v>8.0299999999999994</v>
      </c>
      <c r="F576" s="14" t="s">
        <v>934</v>
      </c>
      <c r="G576" s="51" t="s">
        <v>939</v>
      </c>
      <c r="H576" s="44" t="s">
        <v>928</v>
      </c>
      <c r="I576" s="14"/>
      <c r="J576" s="15"/>
      <c r="K576" s="36"/>
      <c r="L576" s="35"/>
      <c r="M576" s="14"/>
      <c r="N576" s="14"/>
      <c r="O576" s="14"/>
      <c r="P576" s="14"/>
      <c r="Q576" s="18"/>
      <c r="R576" s="14"/>
    </row>
    <row r="577" spans="2:18" ht="11.4" customHeight="1">
      <c r="B577" s="10">
        <v>16</v>
      </c>
      <c r="C577" s="44" t="s">
        <v>939</v>
      </c>
      <c r="D577" s="13">
        <v>13.14</v>
      </c>
      <c r="E577" s="13">
        <v>13.14</v>
      </c>
      <c r="F577" s="14" t="s">
        <v>935</v>
      </c>
      <c r="G577" s="51" t="s">
        <v>939</v>
      </c>
      <c r="H577" s="44" t="s">
        <v>928</v>
      </c>
      <c r="I577" s="14"/>
      <c r="J577" s="15"/>
      <c r="K577" s="36"/>
      <c r="L577" s="35"/>
      <c r="M577" s="14"/>
      <c r="N577" s="14"/>
      <c r="O577" s="14"/>
      <c r="P577" s="14"/>
      <c r="Q577" s="18"/>
      <c r="R577" s="14"/>
    </row>
    <row r="578" spans="2:18" ht="11.4" customHeight="1">
      <c r="B578" s="10">
        <v>17</v>
      </c>
      <c r="C578" s="44" t="s">
        <v>939</v>
      </c>
      <c r="D578" s="13">
        <v>11.94</v>
      </c>
      <c r="E578" s="13">
        <v>11.94</v>
      </c>
      <c r="F578" s="14" t="s">
        <v>936</v>
      </c>
      <c r="G578" s="51" t="s">
        <v>939</v>
      </c>
      <c r="H578" s="44" t="s">
        <v>928</v>
      </c>
      <c r="I578" s="14"/>
      <c r="J578" s="15"/>
      <c r="K578" s="36"/>
      <c r="L578" s="35"/>
      <c r="M578" s="14"/>
      <c r="N578" s="14"/>
      <c r="O578" s="14"/>
      <c r="P578" s="14"/>
      <c r="Q578" s="18"/>
      <c r="R578" s="14"/>
    </row>
    <row r="579" spans="2:18" ht="11.4" customHeight="1">
      <c r="B579" s="10">
        <v>18</v>
      </c>
      <c r="C579" s="44" t="s">
        <v>939</v>
      </c>
      <c r="D579" s="13">
        <v>16.39</v>
      </c>
      <c r="E579" s="13">
        <v>16.39</v>
      </c>
      <c r="F579" s="14" t="s">
        <v>937</v>
      </c>
      <c r="G579" s="51" t="s">
        <v>939</v>
      </c>
      <c r="H579" s="44" t="s">
        <v>928</v>
      </c>
      <c r="I579" s="14"/>
      <c r="J579" s="15"/>
      <c r="K579" s="36"/>
      <c r="L579" s="35"/>
      <c r="M579" s="14"/>
      <c r="N579" s="14"/>
      <c r="O579" s="14"/>
      <c r="P579" s="14"/>
      <c r="Q579" s="18"/>
      <c r="R579" s="14"/>
    </row>
    <row r="580" spans="2:18" s="3" customFormat="1" ht="11.4" customHeight="1">
      <c r="B580" s="19"/>
      <c r="C580" s="22" t="s">
        <v>940</v>
      </c>
      <c r="D580" s="22">
        <f>SUM(D571:D579)</f>
        <v>89.7</v>
      </c>
      <c r="E580" s="22">
        <f>SUM(E571:E579)</f>
        <v>89.7</v>
      </c>
      <c r="F580" s="23"/>
      <c r="G580" s="47"/>
      <c r="H580" s="47"/>
      <c r="I580" s="23"/>
      <c r="J580" s="33"/>
      <c r="K580" s="27"/>
      <c r="L580" s="23"/>
      <c r="M580" s="23"/>
      <c r="N580" s="23"/>
      <c r="O580" s="19"/>
      <c r="P580" s="23"/>
      <c r="Q580" s="27"/>
      <c r="R580" s="23" t="str">
        <f>IF(D580="","",IF(D580&gt;=15,"Pusat",IF(AND(D580&lt;=14.99,D580&gt;=10),"Provinsi",IF(AND(D580&lt;=9.99,D580&gt;=0),"Kota","Kota"))))</f>
        <v>Pusat</v>
      </c>
    </row>
    <row r="581" spans="2:18" ht="11.4" customHeight="1">
      <c r="B581" s="10">
        <v>19</v>
      </c>
      <c r="C581" s="44" t="s">
        <v>941</v>
      </c>
      <c r="D581" s="13">
        <v>12.84</v>
      </c>
      <c r="E581" s="13">
        <v>12.84</v>
      </c>
      <c r="F581" s="14" t="s">
        <v>929</v>
      </c>
      <c r="G581" s="51" t="s">
        <v>941</v>
      </c>
      <c r="H581" s="44" t="s">
        <v>928</v>
      </c>
      <c r="I581" s="14"/>
      <c r="J581" s="15"/>
      <c r="K581" s="36"/>
      <c r="L581" s="35"/>
      <c r="M581" s="14"/>
      <c r="N581" s="14"/>
      <c r="O581" s="14"/>
      <c r="P581" s="14"/>
      <c r="Q581" s="18"/>
      <c r="R581" s="14"/>
    </row>
    <row r="582" spans="2:18" ht="11.4" customHeight="1">
      <c r="B582" s="10">
        <v>20</v>
      </c>
      <c r="C582" s="44" t="s">
        <v>941</v>
      </c>
      <c r="D582" s="13">
        <v>13.13</v>
      </c>
      <c r="E582" s="13">
        <v>13.13</v>
      </c>
      <c r="F582" s="14" t="s">
        <v>930</v>
      </c>
      <c r="G582" s="51" t="s">
        <v>941</v>
      </c>
      <c r="H582" s="44" t="s">
        <v>928</v>
      </c>
      <c r="I582" s="14"/>
      <c r="J582" s="15"/>
      <c r="K582" s="36"/>
      <c r="L582" s="35"/>
      <c r="M582" s="14"/>
      <c r="N582" s="14"/>
      <c r="O582" s="14"/>
      <c r="P582" s="14"/>
      <c r="Q582" s="18"/>
      <c r="R582" s="14"/>
    </row>
    <row r="583" spans="2:18" ht="11.4" customHeight="1">
      <c r="B583" s="10">
        <v>21</v>
      </c>
      <c r="C583" s="44" t="s">
        <v>941</v>
      </c>
      <c r="D583" s="13">
        <v>12.59</v>
      </c>
      <c r="E583" s="13">
        <v>12.59</v>
      </c>
      <c r="F583" s="14" t="s">
        <v>931</v>
      </c>
      <c r="G583" s="51" t="s">
        <v>941</v>
      </c>
      <c r="H583" s="44" t="s">
        <v>928</v>
      </c>
      <c r="I583" s="14"/>
      <c r="J583" s="15"/>
      <c r="K583" s="36"/>
      <c r="L583" s="35"/>
      <c r="M583" s="14"/>
      <c r="N583" s="14"/>
      <c r="O583" s="14"/>
      <c r="P583" s="14"/>
      <c r="Q583" s="18"/>
      <c r="R583" s="14"/>
    </row>
    <row r="584" spans="2:18" ht="11.4" customHeight="1">
      <c r="B584" s="10">
        <v>22</v>
      </c>
      <c r="C584" s="44" t="s">
        <v>941</v>
      </c>
      <c r="D584" s="13">
        <v>7.96</v>
      </c>
      <c r="E584" s="13">
        <v>7.96</v>
      </c>
      <c r="F584" s="14" t="s">
        <v>932</v>
      </c>
      <c r="G584" s="51" t="s">
        <v>941</v>
      </c>
      <c r="H584" s="44" t="s">
        <v>928</v>
      </c>
      <c r="I584" s="14"/>
      <c r="J584" s="15"/>
      <c r="K584" s="36"/>
      <c r="L584" s="35"/>
      <c r="M584" s="14"/>
      <c r="N584" s="14"/>
      <c r="O584" s="14"/>
      <c r="P584" s="14"/>
      <c r="Q584" s="18"/>
      <c r="R584" s="14"/>
    </row>
    <row r="585" spans="2:18" ht="11.4" customHeight="1">
      <c r="B585" s="10">
        <v>23</v>
      </c>
      <c r="C585" s="44" t="s">
        <v>941</v>
      </c>
      <c r="D585" s="13">
        <v>15.03</v>
      </c>
      <c r="E585" s="13">
        <v>15.03</v>
      </c>
      <c r="F585" s="14" t="s">
        <v>933</v>
      </c>
      <c r="G585" s="51" t="s">
        <v>941</v>
      </c>
      <c r="H585" s="44" t="s">
        <v>928</v>
      </c>
      <c r="I585" s="14"/>
      <c r="J585" s="15"/>
      <c r="K585" s="36"/>
      <c r="L585" s="35"/>
      <c r="M585" s="14"/>
      <c r="N585" s="14"/>
      <c r="O585" s="14"/>
      <c r="P585" s="14"/>
      <c r="Q585" s="18"/>
      <c r="R585" s="14"/>
    </row>
    <row r="586" spans="2:18" ht="11.4" customHeight="1">
      <c r="B586" s="10">
        <v>24</v>
      </c>
      <c r="C586" s="44" t="s">
        <v>941</v>
      </c>
      <c r="D586" s="13">
        <v>11.37</v>
      </c>
      <c r="E586" s="13">
        <v>11.37</v>
      </c>
      <c r="F586" s="14" t="s">
        <v>934</v>
      </c>
      <c r="G586" s="51" t="s">
        <v>941</v>
      </c>
      <c r="H586" s="44" t="s">
        <v>928</v>
      </c>
      <c r="I586" s="14"/>
      <c r="J586" s="15"/>
      <c r="K586" s="36"/>
      <c r="L586" s="35"/>
      <c r="M586" s="14"/>
      <c r="N586" s="14"/>
      <c r="O586" s="14"/>
      <c r="P586" s="14"/>
      <c r="Q586" s="18"/>
      <c r="R586" s="14"/>
    </row>
    <row r="587" spans="2:18" ht="11.4" customHeight="1">
      <c r="B587" s="10">
        <v>25</v>
      </c>
      <c r="C587" s="44" t="s">
        <v>941</v>
      </c>
      <c r="D587" s="13">
        <v>7.54</v>
      </c>
      <c r="E587" s="13">
        <v>7.54</v>
      </c>
      <c r="F587" s="14" t="s">
        <v>935</v>
      </c>
      <c r="G587" s="51" t="s">
        <v>941</v>
      </c>
      <c r="H587" s="44" t="s">
        <v>928</v>
      </c>
      <c r="I587" s="14"/>
      <c r="J587" s="15"/>
      <c r="K587" s="36"/>
      <c r="L587" s="35"/>
      <c r="M587" s="14"/>
      <c r="N587" s="14"/>
      <c r="O587" s="14"/>
      <c r="P587" s="14"/>
      <c r="Q587" s="18"/>
      <c r="R587" s="14"/>
    </row>
    <row r="588" spans="2:18" s="3" customFormat="1" ht="11.4" customHeight="1">
      <c r="B588" s="19"/>
      <c r="C588" s="22" t="s">
        <v>942</v>
      </c>
      <c r="D588" s="22">
        <f>SUM(D581:D587)</f>
        <v>80.460000000000008</v>
      </c>
      <c r="E588" s="22">
        <f>SUM(E581:E587)</f>
        <v>80.460000000000008</v>
      </c>
      <c r="F588" s="23"/>
      <c r="G588" s="47"/>
      <c r="H588" s="47"/>
      <c r="I588" s="23"/>
      <c r="J588" s="33"/>
      <c r="K588" s="27"/>
      <c r="L588" s="23"/>
      <c r="M588" s="23"/>
      <c r="N588" s="23"/>
      <c r="O588" s="19"/>
      <c r="P588" s="23"/>
      <c r="Q588" s="27"/>
      <c r="R588" s="23" t="str">
        <f>IF(D588="","",IF(D588&gt;=15,"Pusat",IF(AND(D588&lt;=14.99,D588&gt;=10),"Provinsi",IF(AND(D588&lt;=9.99,D588&gt;=0),"Kota","Kota"))))</f>
        <v>Pusat</v>
      </c>
    </row>
    <row r="589" spans="2:18" ht="11.4" customHeight="1">
      <c r="B589" s="10">
        <v>26</v>
      </c>
      <c r="C589" s="44" t="s">
        <v>943</v>
      </c>
      <c r="D589" s="13">
        <v>7.43</v>
      </c>
      <c r="E589" s="13">
        <v>7.43</v>
      </c>
      <c r="F589" s="14" t="s">
        <v>929</v>
      </c>
      <c r="G589" s="51" t="s">
        <v>943</v>
      </c>
      <c r="H589" s="44" t="s">
        <v>944</v>
      </c>
      <c r="I589" s="14"/>
      <c r="J589" s="15"/>
      <c r="K589" s="36"/>
      <c r="L589" s="35"/>
      <c r="M589" s="14"/>
      <c r="N589" s="14"/>
      <c r="O589" s="14"/>
      <c r="P589" s="14"/>
      <c r="Q589" s="18"/>
      <c r="R589" s="14"/>
    </row>
    <row r="590" spans="2:18" ht="11.4" customHeight="1">
      <c r="B590" s="10">
        <v>27</v>
      </c>
      <c r="C590" s="44" t="s">
        <v>943</v>
      </c>
      <c r="D590" s="13">
        <v>7.98</v>
      </c>
      <c r="E590" s="13">
        <v>7.98</v>
      </c>
      <c r="F590" s="14" t="s">
        <v>930</v>
      </c>
      <c r="G590" s="51" t="s">
        <v>943</v>
      </c>
      <c r="H590" s="44" t="s">
        <v>944</v>
      </c>
      <c r="I590" s="14"/>
      <c r="J590" s="15"/>
      <c r="K590" s="36"/>
      <c r="L590" s="35"/>
      <c r="M590" s="14"/>
      <c r="N590" s="14"/>
      <c r="O590" s="14"/>
      <c r="P590" s="14"/>
      <c r="Q590" s="18"/>
      <c r="R590" s="14"/>
    </row>
    <row r="591" spans="2:18" ht="11.4" customHeight="1">
      <c r="B591" s="10">
        <v>28</v>
      </c>
      <c r="C591" s="44" t="s">
        <v>943</v>
      </c>
      <c r="D591" s="13">
        <v>13.6</v>
      </c>
      <c r="E591" s="13">
        <v>13.6</v>
      </c>
      <c r="F591" s="14" t="s">
        <v>931</v>
      </c>
      <c r="G591" s="51" t="s">
        <v>943</v>
      </c>
      <c r="H591" s="44" t="s">
        <v>944</v>
      </c>
      <c r="I591" s="14"/>
      <c r="J591" s="15"/>
      <c r="K591" s="36"/>
      <c r="L591" s="35"/>
      <c r="M591" s="14"/>
      <c r="N591" s="14"/>
      <c r="O591" s="14"/>
      <c r="P591" s="14"/>
      <c r="Q591" s="18"/>
      <c r="R591" s="14"/>
    </row>
    <row r="592" spans="2:18" s="3" customFormat="1" ht="11.4" customHeight="1">
      <c r="B592" s="19"/>
      <c r="C592" s="22" t="s">
        <v>945</v>
      </c>
      <c r="D592" s="22">
        <f>SUM(D589:D591)</f>
        <v>29.009999999999998</v>
      </c>
      <c r="E592" s="22">
        <f>SUM(E589:E591)</f>
        <v>29.009999999999998</v>
      </c>
      <c r="F592" s="23"/>
      <c r="G592" s="47"/>
      <c r="H592" s="47"/>
      <c r="I592" s="23"/>
      <c r="J592" s="33"/>
      <c r="K592" s="27"/>
      <c r="L592" s="23"/>
      <c r="M592" s="23"/>
      <c r="N592" s="23"/>
      <c r="O592" s="19"/>
      <c r="P592" s="23"/>
      <c r="Q592" s="27"/>
      <c r="R592" s="23" t="str">
        <f>IF(D592="","",IF(D592&gt;=15,"Pusat",IF(AND(D592&lt;=14.99,D592&gt;=10),"Provinsi",IF(AND(D592&lt;=9.99,D592&gt;=0),"Kota","Kota"))))</f>
        <v>Pusat</v>
      </c>
    </row>
    <row r="593" spans="2:18" ht="11.4" customHeight="1">
      <c r="B593" s="10">
        <v>29</v>
      </c>
      <c r="C593" s="44" t="s">
        <v>946</v>
      </c>
      <c r="D593" s="13">
        <v>7.69</v>
      </c>
      <c r="E593" s="13">
        <v>7.69</v>
      </c>
      <c r="F593" s="14" t="s">
        <v>929</v>
      </c>
      <c r="G593" s="51" t="s">
        <v>946</v>
      </c>
      <c r="H593" s="44" t="s">
        <v>944</v>
      </c>
      <c r="I593" s="14"/>
      <c r="J593" s="15"/>
      <c r="K593" s="36"/>
      <c r="L593" s="35"/>
      <c r="M593" s="14"/>
      <c r="N593" s="14"/>
      <c r="O593" s="14"/>
      <c r="P593" s="14"/>
      <c r="Q593" s="18"/>
      <c r="R593" s="14"/>
    </row>
    <row r="594" spans="2:18" ht="11.4" customHeight="1">
      <c r="B594" s="10">
        <v>30</v>
      </c>
      <c r="C594" s="44" t="s">
        <v>946</v>
      </c>
      <c r="D594" s="13">
        <v>5.2</v>
      </c>
      <c r="E594" s="13">
        <v>5.2</v>
      </c>
      <c r="F594" s="14" t="s">
        <v>930</v>
      </c>
      <c r="G594" s="51" t="s">
        <v>946</v>
      </c>
      <c r="H594" s="44" t="s">
        <v>944</v>
      </c>
      <c r="I594" s="14"/>
      <c r="J594" s="15"/>
      <c r="K594" s="36"/>
      <c r="L594" s="35"/>
      <c r="M594" s="14"/>
      <c r="N594" s="14"/>
      <c r="O594" s="14"/>
      <c r="P594" s="14"/>
      <c r="Q594" s="18"/>
      <c r="R594" s="14"/>
    </row>
    <row r="595" spans="2:18" ht="11.4" customHeight="1">
      <c r="B595" s="10">
        <v>31</v>
      </c>
      <c r="C595" s="44" t="s">
        <v>946</v>
      </c>
      <c r="D595" s="13">
        <v>7.05</v>
      </c>
      <c r="E595" s="13">
        <v>7.05</v>
      </c>
      <c r="F595" s="14" t="s">
        <v>931</v>
      </c>
      <c r="G595" s="51" t="s">
        <v>946</v>
      </c>
      <c r="H595" s="44" t="s">
        <v>944</v>
      </c>
      <c r="I595" s="14"/>
      <c r="J595" s="15"/>
      <c r="K595" s="36"/>
      <c r="L595" s="35"/>
      <c r="M595" s="14"/>
      <c r="N595" s="14"/>
      <c r="O595" s="14"/>
      <c r="P595" s="14"/>
      <c r="Q595" s="18"/>
      <c r="R595" s="14"/>
    </row>
    <row r="596" spans="2:18" ht="11.4" customHeight="1">
      <c r="B596" s="10">
        <v>32</v>
      </c>
      <c r="C596" s="44" t="s">
        <v>946</v>
      </c>
      <c r="D596" s="13">
        <v>6.5</v>
      </c>
      <c r="E596" s="13">
        <v>6.5</v>
      </c>
      <c r="F596" s="14" t="s">
        <v>932</v>
      </c>
      <c r="G596" s="51" t="s">
        <v>946</v>
      </c>
      <c r="H596" s="44" t="s">
        <v>944</v>
      </c>
      <c r="I596" s="14"/>
      <c r="J596" s="15"/>
      <c r="K596" s="36"/>
      <c r="L596" s="35"/>
      <c r="M596" s="14"/>
      <c r="N596" s="14"/>
      <c r="O596" s="14"/>
      <c r="P596" s="14"/>
      <c r="Q596" s="18"/>
      <c r="R596" s="14"/>
    </row>
    <row r="597" spans="2:18" ht="11.4" customHeight="1">
      <c r="B597" s="10">
        <v>33</v>
      </c>
      <c r="C597" s="44" t="s">
        <v>946</v>
      </c>
      <c r="D597" s="13">
        <v>11.95</v>
      </c>
      <c r="E597" s="13">
        <v>11.95</v>
      </c>
      <c r="F597" s="14" t="s">
        <v>933</v>
      </c>
      <c r="G597" s="51" t="s">
        <v>946</v>
      </c>
      <c r="H597" s="44" t="s">
        <v>944</v>
      </c>
      <c r="I597" s="14"/>
      <c r="J597" s="15"/>
      <c r="K597" s="36"/>
      <c r="L597" s="35"/>
      <c r="M597" s="14"/>
      <c r="N597" s="14"/>
      <c r="O597" s="14"/>
      <c r="P597" s="14"/>
      <c r="Q597" s="18"/>
      <c r="R597" s="14"/>
    </row>
    <row r="598" spans="2:18" ht="11.4" customHeight="1">
      <c r="B598" s="10">
        <v>34</v>
      </c>
      <c r="C598" s="44" t="s">
        <v>946</v>
      </c>
      <c r="D598" s="13">
        <v>8.76</v>
      </c>
      <c r="E598" s="13">
        <v>8.76</v>
      </c>
      <c r="F598" s="14" t="s">
        <v>934</v>
      </c>
      <c r="G598" s="51" t="s">
        <v>946</v>
      </c>
      <c r="H598" s="44" t="s">
        <v>944</v>
      </c>
      <c r="I598" s="14"/>
      <c r="J598" s="15"/>
      <c r="K598" s="36"/>
      <c r="L598" s="35"/>
      <c r="M598" s="14"/>
      <c r="N598" s="14"/>
      <c r="O598" s="14"/>
      <c r="P598" s="14"/>
      <c r="Q598" s="18"/>
      <c r="R598" s="14"/>
    </row>
    <row r="599" spans="2:18" ht="11.4" customHeight="1">
      <c r="B599" s="10">
        <v>35</v>
      </c>
      <c r="C599" s="44" t="s">
        <v>946</v>
      </c>
      <c r="D599" s="13">
        <v>7.69</v>
      </c>
      <c r="E599" s="13">
        <v>7.69</v>
      </c>
      <c r="F599" s="14" t="s">
        <v>935</v>
      </c>
      <c r="G599" s="51" t="s">
        <v>946</v>
      </c>
      <c r="H599" s="44" t="s">
        <v>944</v>
      </c>
      <c r="I599" s="14"/>
      <c r="J599" s="15"/>
      <c r="K599" s="36"/>
      <c r="L599" s="35"/>
      <c r="M599" s="14"/>
      <c r="N599" s="14"/>
      <c r="O599" s="14"/>
      <c r="P599" s="14"/>
      <c r="Q599" s="18"/>
      <c r="R599" s="14"/>
    </row>
    <row r="600" spans="2:18" ht="11.4" customHeight="1">
      <c r="B600" s="10">
        <v>36</v>
      </c>
      <c r="C600" s="44" t="s">
        <v>946</v>
      </c>
      <c r="D600" s="13">
        <v>13.37</v>
      </c>
      <c r="E600" s="13">
        <v>13.37</v>
      </c>
      <c r="F600" s="14" t="s">
        <v>936</v>
      </c>
      <c r="G600" s="51" t="s">
        <v>946</v>
      </c>
      <c r="H600" s="44" t="s">
        <v>944</v>
      </c>
      <c r="I600" s="14"/>
      <c r="J600" s="15"/>
      <c r="K600" s="36"/>
      <c r="L600" s="35"/>
      <c r="M600" s="14"/>
      <c r="N600" s="14"/>
      <c r="O600" s="14"/>
      <c r="P600" s="14"/>
      <c r="Q600" s="18"/>
      <c r="R600" s="14"/>
    </row>
    <row r="601" spans="2:18" ht="11.4" customHeight="1">
      <c r="B601" s="10">
        <v>37</v>
      </c>
      <c r="C601" s="44" t="s">
        <v>946</v>
      </c>
      <c r="D601" s="13">
        <v>11.76</v>
      </c>
      <c r="E601" s="13">
        <v>11.76</v>
      </c>
      <c r="F601" s="14" t="s">
        <v>937</v>
      </c>
      <c r="G601" s="51" t="s">
        <v>946</v>
      </c>
      <c r="H601" s="44" t="s">
        <v>944</v>
      </c>
      <c r="I601" s="14"/>
      <c r="J601" s="15"/>
      <c r="K601" s="36"/>
      <c r="L601" s="35"/>
      <c r="M601" s="14"/>
      <c r="N601" s="14"/>
      <c r="O601" s="14"/>
      <c r="P601" s="14"/>
      <c r="Q601" s="18"/>
      <c r="R601" s="14"/>
    </row>
    <row r="602" spans="2:18" ht="11.4" customHeight="1">
      <c r="B602" s="10">
        <v>38</v>
      </c>
      <c r="C602" s="44" t="s">
        <v>946</v>
      </c>
      <c r="D602" s="13">
        <v>12.06</v>
      </c>
      <c r="E602" s="13">
        <v>12.06</v>
      </c>
      <c r="F602" s="14" t="s">
        <v>947</v>
      </c>
      <c r="G602" s="51" t="s">
        <v>946</v>
      </c>
      <c r="H602" s="44" t="s">
        <v>944</v>
      </c>
      <c r="I602" s="14"/>
      <c r="J602" s="15"/>
      <c r="K602" s="36"/>
      <c r="L602" s="35"/>
      <c r="M602" s="14"/>
      <c r="N602" s="14"/>
      <c r="O602" s="14"/>
      <c r="P602" s="14"/>
      <c r="Q602" s="18"/>
      <c r="R602" s="14"/>
    </row>
    <row r="603" spans="2:18" ht="11.4" customHeight="1">
      <c r="B603" s="10">
        <v>39</v>
      </c>
      <c r="C603" s="44" t="s">
        <v>946</v>
      </c>
      <c r="D603" s="13">
        <v>13.73</v>
      </c>
      <c r="E603" s="13">
        <v>13.73</v>
      </c>
      <c r="F603" s="14" t="s">
        <v>948</v>
      </c>
      <c r="G603" s="51" t="s">
        <v>946</v>
      </c>
      <c r="H603" s="44" t="s">
        <v>944</v>
      </c>
      <c r="I603" s="14"/>
      <c r="J603" s="15"/>
      <c r="K603" s="36"/>
      <c r="L603" s="35"/>
      <c r="M603" s="14"/>
      <c r="N603" s="14"/>
      <c r="O603" s="14"/>
      <c r="P603" s="14"/>
      <c r="Q603" s="18"/>
      <c r="R603" s="14"/>
    </row>
    <row r="604" spans="2:18" ht="11.4" customHeight="1">
      <c r="B604" s="10">
        <v>40</v>
      </c>
      <c r="C604" s="44" t="s">
        <v>946</v>
      </c>
      <c r="D604" s="13">
        <v>13.4</v>
      </c>
      <c r="E604" s="13">
        <v>13.4</v>
      </c>
      <c r="F604" s="14" t="s">
        <v>949</v>
      </c>
      <c r="G604" s="51" t="s">
        <v>946</v>
      </c>
      <c r="H604" s="44" t="s">
        <v>944</v>
      </c>
      <c r="I604" s="14"/>
      <c r="J604" s="15"/>
      <c r="K604" s="36"/>
      <c r="L604" s="35"/>
      <c r="M604" s="14"/>
      <c r="N604" s="14"/>
      <c r="O604" s="14"/>
      <c r="P604" s="14"/>
      <c r="Q604" s="18"/>
      <c r="R604" s="14"/>
    </row>
    <row r="605" spans="2:18" ht="11.4" customHeight="1">
      <c r="B605" s="10">
        <v>41</v>
      </c>
      <c r="C605" s="44" t="s">
        <v>946</v>
      </c>
      <c r="D605" s="13">
        <v>14.25</v>
      </c>
      <c r="E605" s="13">
        <v>14.25</v>
      </c>
      <c r="F605" s="14" t="s">
        <v>950</v>
      </c>
      <c r="G605" s="51" t="s">
        <v>946</v>
      </c>
      <c r="H605" s="44" t="s">
        <v>944</v>
      </c>
      <c r="I605" s="14"/>
      <c r="J605" s="15"/>
      <c r="K605" s="36"/>
      <c r="L605" s="35"/>
      <c r="M605" s="14"/>
      <c r="N605" s="14"/>
      <c r="O605" s="14"/>
      <c r="P605" s="14"/>
      <c r="Q605" s="18"/>
      <c r="R605" s="14"/>
    </row>
    <row r="606" spans="2:18" s="3" customFormat="1" ht="11.4" customHeight="1">
      <c r="B606" s="19"/>
      <c r="C606" s="22" t="s">
        <v>951</v>
      </c>
      <c r="D606" s="22">
        <f>SUM(D593:D605)</f>
        <v>133.41000000000003</v>
      </c>
      <c r="E606" s="22">
        <f>SUM(E593:E605)</f>
        <v>133.41000000000003</v>
      </c>
      <c r="F606" s="23"/>
      <c r="G606" s="47"/>
      <c r="H606" s="47"/>
      <c r="I606" s="23"/>
      <c r="J606" s="33"/>
      <c r="K606" s="27"/>
      <c r="L606" s="23"/>
      <c r="M606" s="23"/>
      <c r="N606" s="23"/>
      <c r="O606" s="19"/>
      <c r="P606" s="23"/>
      <c r="Q606" s="27"/>
      <c r="R606" s="23" t="str">
        <f>IF(D606="","",IF(D606&gt;=15,"Pusat",IF(AND(D606&lt;=14.99,D606&gt;=10),"Provinsi",IF(AND(D606&lt;=9.99,D606&gt;=0),"Kota","Kota"))))</f>
        <v>Pusat</v>
      </c>
    </row>
    <row r="607" spans="2:18" ht="11.4" customHeight="1">
      <c r="B607" s="10">
        <v>42</v>
      </c>
      <c r="C607" s="44" t="s">
        <v>952</v>
      </c>
      <c r="D607" s="13">
        <v>15.2</v>
      </c>
      <c r="E607" s="13">
        <v>15.2</v>
      </c>
      <c r="F607" s="14" t="s">
        <v>929</v>
      </c>
      <c r="G607" s="51" t="s">
        <v>952</v>
      </c>
      <c r="H607" s="44" t="s">
        <v>952</v>
      </c>
      <c r="I607" s="14"/>
      <c r="J607" s="15"/>
      <c r="K607" s="36"/>
      <c r="L607" s="35"/>
      <c r="M607" s="14"/>
      <c r="N607" s="14"/>
      <c r="O607" s="14"/>
      <c r="P607" s="14"/>
      <c r="Q607" s="18"/>
      <c r="R607" s="14"/>
    </row>
    <row r="608" spans="2:18" ht="11.4" customHeight="1">
      <c r="B608" s="10">
        <v>43</v>
      </c>
      <c r="C608" s="44" t="s">
        <v>952</v>
      </c>
      <c r="D608" s="13">
        <v>9.6199999999999992</v>
      </c>
      <c r="E608" s="13">
        <v>9.6199999999999992</v>
      </c>
      <c r="F608" s="14" t="s">
        <v>930</v>
      </c>
      <c r="G608" s="51" t="s">
        <v>952</v>
      </c>
      <c r="H608" s="44" t="s">
        <v>952</v>
      </c>
      <c r="I608" s="14"/>
      <c r="J608" s="15"/>
      <c r="K608" s="36"/>
      <c r="L608" s="35"/>
      <c r="M608" s="14"/>
      <c r="N608" s="14"/>
      <c r="O608" s="14"/>
      <c r="P608" s="14"/>
      <c r="Q608" s="18"/>
      <c r="R608" s="14"/>
    </row>
    <row r="609" spans="2:18" ht="11.4" customHeight="1">
      <c r="B609" s="10">
        <v>44</v>
      </c>
      <c r="C609" s="44" t="s">
        <v>952</v>
      </c>
      <c r="D609" s="13">
        <v>11.54</v>
      </c>
      <c r="E609" s="13">
        <v>11.54</v>
      </c>
      <c r="F609" s="14" t="s">
        <v>931</v>
      </c>
      <c r="G609" s="51" t="s">
        <v>952</v>
      </c>
      <c r="H609" s="44" t="s">
        <v>952</v>
      </c>
      <c r="I609" s="14"/>
      <c r="J609" s="15"/>
      <c r="K609" s="36"/>
      <c r="L609" s="35"/>
      <c r="M609" s="14"/>
      <c r="N609" s="14"/>
      <c r="O609" s="14"/>
      <c r="P609" s="14"/>
      <c r="Q609" s="18"/>
      <c r="R609" s="14"/>
    </row>
    <row r="610" spans="2:18" ht="11.4" customHeight="1">
      <c r="B610" s="10">
        <v>45</v>
      </c>
      <c r="C610" s="44" t="s">
        <v>952</v>
      </c>
      <c r="D610" s="13">
        <v>13.56</v>
      </c>
      <c r="E610" s="13">
        <v>13.56</v>
      </c>
      <c r="F610" s="14" t="s">
        <v>932</v>
      </c>
      <c r="G610" s="51" t="s">
        <v>952</v>
      </c>
      <c r="H610" s="44" t="s">
        <v>952</v>
      </c>
      <c r="I610" s="14"/>
      <c r="J610" s="15"/>
      <c r="K610" s="36"/>
      <c r="L610" s="35"/>
      <c r="M610" s="14"/>
      <c r="N610" s="14"/>
      <c r="O610" s="14"/>
      <c r="P610" s="14"/>
      <c r="Q610" s="18"/>
      <c r="R610" s="14"/>
    </row>
    <row r="611" spans="2:18" ht="11.4" customHeight="1">
      <c r="B611" s="10">
        <v>46</v>
      </c>
      <c r="C611" s="44" t="s">
        <v>952</v>
      </c>
      <c r="D611" s="13">
        <v>12.29</v>
      </c>
      <c r="E611" s="13">
        <v>12.29</v>
      </c>
      <c r="F611" s="14" t="s">
        <v>933</v>
      </c>
      <c r="G611" s="51" t="s">
        <v>952</v>
      </c>
      <c r="H611" s="44" t="s">
        <v>952</v>
      </c>
      <c r="I611" s="14"/>
      <c r="J611" s="15"/>
      <c r="K611" s="36"/>
      <c r="L611" s="35"/>
      <c r="M611" s="14"/>
      <c r="N611" s="14"/>
      <c r="O611" s="14"/>
      <c r="P611" s="14"/>
      <c r="Q611" s="18"/>
      <c r="R611" s="14"/>
    </row>
    <row r="612" spans="2:18" ht="11.4" customHeight="1">
      <c r="B612" s="10">
        <v>47</v>
      </c>
      <c r="C612" s="44" t="s">
        <v>952</v>
      </c>
      <c r="D612" s="13">
        <v>15.72</v>
      </c>
      <c r="E612" s="13">
        <v>15.72</v>
      </c>
      <c r="F612" s="14" t="s">
        <v>934</v>
      </c>
      <c r="G612" s="51" t="s">
        <v>952</v>
      </c>
      <c r="H612" s="44" t="s">
        <v>952</v>
      </c>
      <c r="I612" s="14"/>
      <c r="J612" s="15"/>
      <c r="K612" s="36"/>
      <c r="L612" s="35"/>
      <c r="M612" s="14"/>
      <c r="N612" s="14"/>
      <c r="O612" s="14"/>
      <c r="P612" s="14"/>
      <c r="Q612" s="18"/>
      <c r="R612" s="14"/>
    </row>
    <row r="613" spans="2:18" s="3" customFormat="1" ht="11.4" customHeight="1">
      <c r="B613" s="19"/>
      <c r="C613" s="22" t="s">
        <v>953</v>
      </c>
      <c r="D613" s="22">
        <f>SUM(D607:D612)</f>
        <v>77.930000000000007</v>
      </c>
      <c r="E613" s="22">
        <f>SUM(E607:E612)</f>
        <v>77.930000000000007</v>
      </c>
      <c r="F613" s="23"/>
      <c r="G613" s="47"/>
      <c r="H613" s="47"/>
      <c r="I613" s="23"/>
      <c r="J613" s="33"/>
      <c r="K613" s="27"/>
      <c r="L613" s="23"/>
      <c r="M613" s="23"/>
      <c r="N613" s="23"/>
      <c r="O613" s="19"/>
      <c r="P613" s="23"/>
      <c r="Q613" s="27"/>
      <c r="R613" s="23" t="str">
        <f>IF(D613="","",IF(D613&gt;=15,"Pusat",IF(AND(D613&lt;=14.99,D613&gt;=10),"Provinsi",IF(AND(D613&lt;=9.99,D613&gt;=0),"Kota","Kota"))))</f>
        <v>Pusat</v>
      </c>
    </row>
    <row r="614" spans="2:18" ht="11.4" customHeight="1">
      <c r="B614" s="10">
        <v>48</v>
      </c>
      <c r="C614" s="44" t="s">
        <v>954</v>
      </c>
      <c r="D614" s="13">
        <v>16.760000000000002</v>
      </c>
      <c r="E614" s="13">
        <v>16.760000000000002</v>
      </c>
      <c r="F614" s="14" t="s">
        <v>929</v>
      </c>
      <c r="G614" s="51" t="s">
        <v>954</v>
      </c>
      <c r="H614" s="44" t="s">
        <v>952</v>
      </c>
      <c r="I614" s="14"/>
      <c r="J614" s="15"/>
      <c r="K614" s="36"/>
      <c r="L614" s="35"/>
      <c r="M614" s="14"/>
      <c r="N614" s="14"/>
      <c r="O614" s="14"/>
      <c r="P614" s="14"/>
      <c r="Q614" s="18"/>
      <c r="R614" s="14"/>
    </row>
    <row r="615" spans="2:18" ht="11.4" customHeight="1">
      <c r="B615" s="10">
        <v>49</v>
      </c>
      <c r="C615" s="44" t="s">
        <v>954</v>
      </c>
      <c r="D615" s="13">
        <v>3.44</v>
      </c>
      <c r="E615" s="13">
        <v>3.44</v>
      </c>
      <c r="F615" s="14" t="s">
        <v>930</v>
      </c>
      <c r="G615" s="51" t="s">
        <v>954</v>
      </c>
      <c r="H615" s="44" t="s">
        <v>952</v>
      </c>
      <c r="I615" s="14"/>
      <c r="J615" s="15"/>
      <c r="K615" s="36"/>
      <c r="L615" s="35"/>
      <c r="M615" s="14"/>
      <c r="N615" s="14"/>
      <c r="O615" s="14"/>
      <c r="P615" s="14"/>
      <c r="Q615" s="18"/>
      <c r="R615" s="14"/>
    </row>
    <row r="616" spans="2:18" ht="11.4" customHeight="1">
      <c r="B616" s="10">
        <v>50</v>
      </c>
      <c r="C616" s="44" t="s">
        <v>954</v>
      </c>
      <c r="D616" s="13">
        <v>11.46</v>
      </c>
      <c r="E616" s="13">
        <v>11.46</v>
      </c>
      <c r="F616" s="14" t="s">
        <v>931</v>
      </c>
      <c r="G616" s="51" t="s">
        <v>954</v>
      </c>
      <c r="H616" s="44" t="s">
        <v>952</v>
      </c>
      <c r="I616" s="14"/>
      <c r="J616" s="15"/>
      <c r="K616" s="36"/>
      <c r="L616" s="35"/>
      <c r="M616" s="14"/>
      <c r="N616" s="14"/>
      <c r="O616" s="14"/>
      <c r="P616" s="14"/>
      <c r="Q616" s="18"/>
      <c r="R616" s="14"/>
    </row>
    <row r="617" spans="2:18" ht="11.4" customHeight="1">
      <c r="B617" s="10">
        <v>51</v>
      </c>
      <c r="C617" s="44" t="s">
        <v>954</v>
      </c>
      <c r="D617" s="13">
        <v>6.49</v>
      </c>
      <c r="E617" s="13">
        <v>6.49</v>
      </c>
      <c r="F617" s="14" t="s">
        <v>932</v>
      </c>
      <c r="G617" s="51" t="s">
        <v>954</v>
      </c>
      <c r="H617" s="44" t="s">
        <v>952</v>
      </c>
      <c r="I617" s="14"/>
      <c r="J617" s="15"/>
      <c r="K617" s="36"/>
      <c r="L617" s="35"/>
      <c r="M617" s="14"/>
      <c r="N617" s="14"/>
      <c r="O617" s="14"/>
      <c r="P617" s="14"/>
      <c r="Q617" s="18"/>
      <c r="R617" s="14"/>
    </row>
    <row r="618" spans="2:18" s="3" customFormat="1" ht="11.4" customHeight="1">
      <c r="B618" s="19"/>
      <c r="C618" s="22" t="s">
        <v>955</v>
      </c>
      <c r="D618" s="22">
        <f>SUM(D614:D617)</f>
        <v>38.150000000000006</v>
      </c>
      <c r="E618" s="22">
        <f>SUM(E614:E617)</f>
        <v>38.150000000000006</v>
      </c>
      <c r="F618" s="23"/>
      <c r="G618" s="47"/>
      <c r="H618" s="47"/>
      <c r="I618" s="23"/>
      <c r="J618" s="33"/>
      <c r="K618" s="27"/>
      <c r="L618" s="23"/>
      <c r="M618" s="23"/>
      <c r="N618" s="23"/>
      <c r="O618" s="19"/>
      <c r="P618" s="23"/>
      <c r="Q618" s="27"/>
      <c r="R618" s="23" t="str">
        <f>IF(D618="","",IF(D618&gt;=15,"Pusat",IF(AND(D618&lt;=14.99,D618&gt;=10),"Provinsi",IF(AND(D618&lt;=9.99,D618&gt;=0),"Kota","Kota"))))</f>
        <v>Pusat</v>
      </c>
    </row>
    <row r="619" spans="2:18" ht="11.4" customHeight="1">
      <c r="B619" s="10">
        <v>52</v>
      </c>
      <c r="C619" s="44" t="s">
        <v>956</v>
      </c>
      <c r="D619" s="13">
        <v>9.5299999999999994</v>
      </c>
      <c r="E619" s="13">
        <v>9.5299999999999994</v>
      </c>
      <c r="F619" s="14" t="s">
        <v>929</v>
      </c>
      <c r="G619" s="51" t="s">
        <v>956</v>
      </c>
      <c r="H619" s="44" t="s">
        <v>952</v>
      </c>
      <c r="I619" s="14"/>
      <c r="J619" s="15"/>
      <c r="K619" s="36"/>
      <c r="L619" s="35"/>
      <c r="M619" s="14"/>
      <c r="N619" s="14"/>
      <c r="O619" s="14"/>
      <c r="P619" s="14"/>
      <c r="Q619" s="18"/>
      <c r="R619" s="14"/>
    </row>
    <row r="620" spans="2:18" ht="11.4" customHeight="1">
      <c r="B620" s="10">
        <v>53</v>
      </c>
      <c r="C620" s="44" t="s">
        <v>956</v>
      </c>
      <c r="D620" s="13">
        <v>11.7</v>
      </c>
      <c r="E620" s="13">
        <v>11.7</v>
      </c>
      <c r="F620" s="14" t="s">
        <v>930</v>
      </c>
      <c r="G620" s="51" t="s">
        <v>956</v>
      </c>
      <c r="H620" s="44" t="s">
        <v>952</v>
      </c>
      <c r="I620" s="14"/>
      <c r="J620" s="15"/>
      <c r="K620" s="36"/>
      <c r="L620" s="35"/>
      <c r="M620" s="14"/>
      <c r="N620" s="14"/>
      <c r="O620" s="14"/>
      <c r="P620" s="14"/>
      <c r="Q620" s="18"/>
      <c r="R620" s="14"/>
    </row>
    <row r="621" spans="2:18" ht="11.4" customHeight="1">
      <c r="B621" s="10">
        <v>54</v>
      </c>
      <c r="C621" s="44" t="s">
        <v>956</v>
      </c>
      <c r="D621" s="13">
        <v>8.33</v>
      </c>
      <c r="E621" s="13">
        <v>8.33</v>
      </c>
      <c r="F621" s="14" t="s">
        <v>931</v>
      </c>
      <c r="G621" s="51" t="s">
        <v>956</v>
      </c>
      <c r="H621" s="44" t="s">
        <v>952</v>
      </c>
      <c r="I621" s="14"/>
      <c r="J621" s="15"/>
      <c r="K621" s="36"/>
      <c r="L621" s="35"/>
      <c r="M621" s="14"/>
      <c r="N621" s="14"/>
      <c r="O621" s="14"/>
      <c r="P621" s="14"/>
      <c r="Q621" s="18"/>
      <c r="R621" s="14"/>
    </row>
    <row r="622" spans="2:18" ht="11.4" customHeight="1">
      <c r="B622" s="10">
        <v>55</v>
      </c>
      <c r="C622" s="44" t="s">
        <v>956</v>
      </c>
      <c r="D622" s="13">
        <v>8.4</v>
      </c>
      <c r="E622" s="13">
        <v>8.4</v>
      </c>
      <c r="F622" s="14" t="s">
        <v>932</v>
      </c>
      <c r="G622" s="51" t="s">
        <v>956</v>
      </c>
      <c r="H622" s="44" t="s">
        <v>952</v>
      </c>
      <c r="I622" s="14"/>
      <c r="J622" s="15"/>
      <c r="K622" s="36"/>
      <c r="L622" s="35"/>
      <c r="M622" s="14"/>
      <c r="N622" s="14"/>
      <c r="O622" s="14"/>
      <c r="P622" s="14"/>
      <c r="Q622" s="18"/>
      <c r="R622" s="14"/>
    </row>
    <row r="623" spans="2:18" s="3" customFormat="1" ht="11.4" customHeight="1">
      <c r="B623" s="19"/>
      <c r="C623" s="22" t="s">
        <v>957</v>
      </c>
      <c r="D623" s="22">
        <f>SUM(D619:D622)</f>
        <v>37.959999999999994</v>
      </c>
      <c r="E623" s="22">
        <f>SUM(E619:E622)</f>
        <v>37.959999999999994</v>
      </c>
      <c r="F623" s="23"/>
      <c r="G623" s="47"/>
      <c r="H623" s="47"/>
      <c r="I623" s="23"/>
      <c r="J623" s="33"/>
      <c r="K623" s="27"/>
      <c r="L623" s="23"/>
      <c r="M623" s="23"/>
      <c r="N623" s="23"/>
      <c r="O623" s="19"/>
      <c r="P623" s="23"/>
      <c r="Q623" s="27"/>
      <c r="R623" s="23" t="str">
        <f>IF(D623="","",IF(D623&gt;=15,"Pusat",IF(AND(D623&lt;=14.99,D623&gt;=10),"Provinsi",IF(AND(D623&lt;=9.99,D623&gt;=0),"Kota","Kota"))))</f>
        <v>Pusat</v>
      </c>
    </row>
    <row r="624" spans="2:18" ht="11.4" customHeight="1">
      <c r="B624" s="10">
        <v>56</v>
      </c>
      <c r="C624" s="44" t="s">
        <v>958</v>
      </c>
      <c r="D624" s="13">
        <v>5.72</v>
      </c>
      <c r="E624" s="13">
        <v>5.72</v>
      </c>
      <c r="F624" s="14" t="s">
        <v>929</v>
      </c>
      <c r="G624" s="51" t="s">
        <v>958</v>
      </c>
      <c r="H624" s="44" t="s">
        <v>93</v>
      </c>
      <c r="I624" s="14"/>
      <c r="J624" s="15"/>
      <c r="K624" s="36"/>
      <c r="L624" s="35"/>
      <c r="M624" s="14"/>
      <c r="N624" s="14"/>
      <c r="O624" s="14"/>
      <c r="P624" s="14"/>
      <c r="Q624" s="18"/>
      <c r="R624" s="14"/>
    </row>
    <row r="625" spans="2:18" s="3" customFormat="1" ht="11.4" customHeight="1">
      <c r="B625" s="19"/>
      <c r="C625" s="22" t="s">
        <v>959</v>
      </c>
      <c r="D625" s="22">
        <f>SUM(D624)</f>
        <v>5.72</v>
      </c>
      <c r="E625" s="22">
        <f>SUM(E624)</f>
        <v>5.72</v>
      </c>
      <c r="F625" s="23"/>
      <c r="G625" s="47"/>
      <c r="H625" s="47"/>
      <c r="I625" s="23"/>
      <c r="J625" s="33"/>
      <c r="K625" s="27"/>
      <c r="L625" s="23"/>
      <c r="M625" s="23"/>
      <c r="N625" s="23"/>
      <c r="O625" s="19"/>
      <c r="P625" s="23"/>
      <c r="Q625" s="27"/>
      <c r="R625" s="23" t="str">
        <f>IF(D625="","",IF(D625&gt;=15,"Pusat",IF(AND(D625&lt;=14.99,D625&gt;=10),"Provinsi",IF(AND(D625&lt;=9.99,D625&gt;=0),"Kota","Kota"))))</f>
        <v>Kota</v>
      </c>
    </row>
    <row r="626" spans="2:18" ht="11.4" customHeight="1">
      <c r="B626" s="10">
        <v>57</v>
      </c>
      <c r="C626" s="44" t="s">
        <v>960</v>
      </c>
      <c r="D626" s="13">
        <v>11.6</v>
      </c>
      <c r="E626" s="13">
        <v>11.6</v>
      </c>
      <c r="F626" s="14" t="s">
        <v>929</v>
      </c>
      <c r="G626" s="51" t="s">
        <v>960</v>
      </c>
      <c r="H626" s="44" t="s">
        <v>93</v>
      </c>
      <c r="I626" s="14"/>
      <c r="J626" s="15"/>
      <c r="K626" s="36"/>
      <c r="L626" s="35"/>
      <c r="M626" s="14"/>
      <c r="N626" s="14"/>
      <c r="O626" s="14"/>
      <c r="P626" s="14"/>
      <c r="Q626" s="18"/>
      <c r="R626" s="14"/>
    </row>
    <row r="627" spans="2:18" s="3" customFormat="1" ht="11.4" customHeight="1">
      <c r="B627" s="19"/>
      <c r="C627" s="22" t="s">
        <v>961</v>
      </c>
      <c r="D627" s="22">
        <f>SUM(D626)</f>
        <v>11.6</v>
      </c>
      <c r="E627" s="22">
        <f>SUM(E626)</f>
        <v>11.6</v>
      </c>
      <c r="F627" s="23"/>
      <c r="G627" s="47"/>
      <c r="H627" s="47"/>
      <c r="I627" s="23"/>
      <c r="J627" s="33"/>
      <c r="K627" s="27"/>
      <c r="L627" s="23"/>
      <c r="M627" s="23"/>
      <c r="N627" s="23"/>
      <c r="O627" s="19"/>
      <c r="P627" s="23"/>
      <c r="Q627" s="27"/>
      <c r="R627" s="23" t="str">
        <f>IF(D627="","",IF(D627&gt;=15,"Pusat",IF(AND(D627&lt;=14.99,D627&gt;=10),"Provinsi",IF(AND(D627&lt;=9.99,D627&gt;=0),"Kota","Kota"))))</f>
        <v>Provinsi</v>
      </c>
    </row>
    <row r="628" spans="2:18" ht="11.4" customHeight="1">
      <c r="B628" s="10">
        <v>58</v>
      </c>
      <c r="C628" s="44" t="s">
        <v>962</v>
      </c>
      <c r="D628" s="13">
        <v>7</v>
      </c>
      <c r="E628" s="13">
        <v>7</v>
      </c>
      <c r="F628" s="14" t="s">
        <v>929</v>
      </c>
      <c r="G628" s="51" t="s">
        <v>962</v>
      </c>
      <c r="H628" s="44" t="s">
        <v>93</v>
      </c>
      <c r="I628" s="14"/>
      <c r="J628" s="15"/>
      <c r="K628" s="36"/>
      <c r="L628" s="35"/>
      <c r="M628" s="14"/>
      <c r="N628" s="14"/>
      <c r="O628" s="14"/>
      <c r="P628" s="14"/>
      <c r="Q628" s="18"/>
      <c r="R628" s="14"/>
    </row>
    <row r="629" spans="2:18" ht="11.4" customHeight="1">
      <c r="B629" s="10">
        <v>59</v>
      </c>
      <c r="C629" s="44" t="s">
        <v>962</v>
      </c>
      <c r="D629" s="13">
        <v>6.8</v>
      </c>
      <c r="E629" s="13">
        <v>6.8</v>
      </c>
      <c r="F629" s="14" t="s">
        <v>930</v>
      </c>
      <c r="G629" s="51" t="s">
        <v>962</v>
      </c>
      <c r="H629" s="44" t="s">
        <v>93</v>
      </c>
      <c r="I629" s="14"/>
      <c r="J629" s="15"/>
      <c r="K629" s="36"/>
      <c r="L629" s="35"/>
      <c r="M629" s="14"/>
      <c r="N629" s="14"/>
      <c r="O629" s="14"/>
      <c r="P629" s="14"/>
      <c r="Q629" s="18"/>
      <c r="R629" s="14"/>
    </row>
    <row r="630" spans="2:18" s="3" customFormat="1" ht="11.4" customHeight="1">
      <c r="B630" s="19"/>
      <c r="C630" s="22" t="s">
        <v>963</v>
      </c>
      <c r="D630" s="22">
        <f>SUM(D628:D629)</f>
        <v>13.8</v>
      </c>
      <c r="E630" s="22">
        <f>SUM(E628:E629)</f>
        <v>13.8</v>
      </c>
      <c r="F630" s="23"/>
      <c r="G630" s="47"/>
      <c r="H630" s="47"/>
      <c r="I630" s="23"/>
      <c r="J630" s="33"/>
      <c r="K630" s="27"/>
      <c r="L630" s="23"/>
      <c r="M630" s="23"/>
      <c r="N630" s="23"/>
      <c r="O630" s="19"/>
      <c r="P630" s="23"/>
      <c r="Q630" s="27"/>
      <c r="R630" s="23" t="str">
        <f>IF(D630="","",IF(D630&gt;=15,"Pusat",IF(AND(D630&lt;=14.99,D630&gt;=10),"Provinsi",IF(AND(D630&lt;=9.99,D630&gt;=0),"Kota","Kota"))))</f>
        <v>Provinsi</v>
      </c>
    </row>
    <row r="631" spans="2:18" ht="11.4" customHeight="1">
      <c r="B631" s="10">
        <v>60</v>
      </c>
      <c r="C631" s="44" t="s">
        <v>964</v>
      </c>
      <c r="D631" s="13">
        <v>8.02</v>
      </c>
      <c r="E631" s="13">
        <v>8.02</v>
      </c>
      <c r="F631" s="14" t="s">
        <v>929</v>
      </c>
      <c r="G631" s="51" t="s">
        <v>964</v>
      </c>
      <c r="H631" s="44" t="s">
        <v>93</v>
      </c>
      <c r="I631" s="14"/>
      <c r="J631" s="15"/>
      <c r="K631" s="36"/>
      <c r="L631" s="35"/>
      <c r="M631" s="14"/>
      <c r="N631" s="14"/>
      <c r="O631" s="14"/>
      <c r="P631" s="14"/>
      <c r="Q631" s="18"/>
      <c r="R631" s="14"/>
    </row>
    <row r="632" spans="2:18" s="3" customFormat="1" ht="11.4" customHeight="1">
      <c r="B632" s="19"/>
      <c r="C632" s="22" t="s">
        <v>965</v>
      </c>
      <c r="D632" s="22">
        <f>SUM(D631)</f>
        <v>8.02</v>
      </c>
      <c r="E632" s="22">
        <f>SUM(E631)</f>
        <v>8.02</v>
      </c>
      <c r="F632" s="23"/>
      <c r="G632" s="47"/>
      <c r="H632" s="47"/>
      <c r="I632" s="23"/>
      <c r="J632" s="33"/>
      <c r="K632" s="27"/>
      <c r="L632" s="23"/>
      <c r="M632" s="23"/>
      <c r="N632" s="23"/>
      <c r="O632" s="19"/>
      <c r="P632" s="23"/>
      <c r="Q632" s="27"/>
      <c r="R632" s="23" t="str">
        <f>IF(D632="","",IF(D632&gt;=15,"Pusat",IF(AND(D632&lt;=14.99,D632&gt;=10),"Provinsi",IF(AND(D632&lt;=9.99,D632&gt;=0),"Kota","Kota"))))</f>
        <v>Kota</v>
      </c>
    </row>
    <row r="633" spans="2:18" ht="11.4" customHeight="1">
      <c r="B633" s="10">
        <v>61</v>
      </c>
      <c r="C633" s="44" t="s">
        <v>966</v>
      </c>
      <c r="D633" s="13">
        <v>5.23</v>
      </c>
      <c r="E633" s="13">
        <v>5.23</v>
      </c>
      <c r="F633" s="14" t="s">
        <v>929</v>
      </c>
      <c r="G633" s="51" t="s">
        <v>966</v>
      </c>
      <c r="H633" s="44" t="s">
        <v>93</v>
      </c>
      <c r="I633" s="14"/>
      <c r="J633" s="15"/>
      <c r="K633" s="36"/>
      <c r="L633" s="35"/>
      <c r="M633" s="14"/>
      <c r="N633" s="14"/>
      <c r="O633" s="14"/>
      <c r="P633" s="14"/>
      <c r="Q633" s="18"/>
      <c r="R633" s="14"/>
    </row>
    <row r="634" spans="2:18" s="3" customFormat="1" ht="11.4" customHeight="1">
      <c r="B634" s="19"/>
      <c r="C634" s="22" t="s">
        <v>967</v>
      </c>
      <c r="D634" s="22">
        <f>SUM(D633)</f>
        <v>5.23</v>
      </c>
      <c r="E634" s="22">
        <f>SUM(E633)</f>
        <v>5.23</v>
      </c>
      <c r="F634" s="23"/>
      <c r="G634" s="47"/>
      <c r="H634" s="47"/>
      <c r="I634" s="23"/>
      <c r="J634" s="33"/>
      <c r="K634" s="27"/>
      <c r="L634" s="23"/>
      <c r="M634" s="23"/>
      <c r="N634" s="23"/>
      <c r="O634" s="19"/>
      <c r="P634" s="23"/>
      <c r="Q634" s="27"/>
      <c r="R634" s="23" t="str">
        <f>IF(D634="","",IF(D634&gt;=15,"Pusat",IF(AND(D634&lt;=14.99,D634&gt;=10),"Provinsi",IF(AND(D634&lt;=9.99,D634&gt;=0),"Kota","Kota"))))</f>
        <v>Kota</v>
      </c>
    </row>
    <row r="635" spans="2:18" ht="11.4" customHeight="1">
      <c r="B635" s="10">
        <v>62</v>
      </c>
      <c r="C635" s="44" t="s">
        <v>968</v>
      </c>
      <c r="D635" s="13">
        <v>28.2</v>
      </c>
      <c r="E635" s="13">
        <v>28.2</v>
      </c>
      <c r="F635" s="14" t="s">
        <v>930</v>
      </c>
      <c r="G635" s="51" t="s">
        <v>968</v>
      </c>
      <c r="H635" s="44" t="s">
        <v>969</v>
      </c>
      <c r="I635" s="14"/>
      <c r="J635" s="15"/>
      <c r="K635" s="36"/>
      <c r="L635" s="35"/>
      <c r="M635" s="14"/>
      <c r="N635" s="14"/>
      <c r="O635" s="14"/>
      <c r="P635" s="14"/>
      <c r="Q635" s="18"/>
      <c r="R635" s="14"/>
    </row>
    <row r="636" spans="2:18" s="3" customFormat="1" ht="11.4" customHeight="1">
      <c r="B636" s="19"/>
      <c r="C636" s="22" t="s">
        <v>970</v>
      </c>
      <c r="D636" s="22">
        <f>SUM(D635)</f>
        <v>28.2</v>
      </c>
      <c r="E636" s="22">
        <f>SUM(E635)</f>
        <v>28.2</v>
      </c>
      <c r="F636" s="23"/>
      <c r="G636" s="47"/>
      <c r="H636" s="47"/>
      <c r="I636" s="23"/>
      <c r="J636" s="33"/>
      <c r="K636" s="27"/>
      <c r="L636" s="23"/>
      <c r="M636" s="23"/>
      <c r="N636" s="23"/>
      <c r="O636" s="19"/>
      <c r="P636" s="23"/>
      <c r="Q636" s="27"/>
      <c r="R636" s="23" t="str">
        <f>IF(D636="","",IF(D636&gt;=15,"Pusat",IF(AND(D636&lt;=14.99,D636&gt;=10),"Provinsi",IF(AND(D636&lt;=9.99,D636&gt;=0),"Kota","Kota"))))</f>
        <v>Pusat</v>
      </c>
    </row>
    <row r="637" spans="2:18" ht="11.4" customHeight="1">
      <c r="B637" s="10">
        <v>63</v>
      </c>
      <c r="C637" s="44" t="s">
        <v>971</v>
      </c>
      <c r="D637" s="13">
        <v>3.24</v>
      </c>
      <c r="E637" s="13">
        <v>3.24</v>
      </c>
      <c r="F637" s="14" t="s">
        <v>929</v>
      </c>
      <c r="G637" s="51" t="s">
        <v>971</v>
      </c>
      <c r="H637" s="44" t="s">
        <v>969</v>
      </c>
      <c r="I637" s="14"/>
      <c r="J637" s="15"/>
      <c r="K637" s="36"/>
      <c r="L637" s="35"/>
      <c r="M637" s="14"/>
      <c r="N637" s="14"/>
      <c r="O637" s="14"/>
      <c r="P637" s="14"/>
      <c r="Q637" s="18"/>
      <c r="R637" s="14"/>
    </row>
    <row r="638" spans="2:18" ht="11.4" customHeight="1">
      <c r="B638" s="10">
        <v>64</v>
      </c>
      <c r="C638" s="44" t="s">
        <v>971</v>
      </c>
      <c r="D638" s="13">
        <v>12.31</v>
      </c>
      <c r="E638" s="13">
        <v>12.31</v>
      </c>
      <c r="F638" s="14" t="s">
        <v>930</v>
      </c>
      <c r="G638" s="51" t="s">
        <v>971</v>
      </c>
      <c r="H638" s="44" t="s">
        <v>969</v>
      </c>
      <c r="I638" s="14"/>
      <c r="J638" s="15"/>
      <c r="K638" s="36"/>
      <c r="L638" s="35"/>
      <c r="M638" s="14"/>
      <c r="N638" s="14"/>
      <c r="O638" s="14"/>
      <c r="P638" s="14"/>
      <c r="Q638" s="18"/>
      <c r="R638" s="14"/>
    </row>
    <row r="639" spans="2:18" ht="11.4" customHeight="1">
      <c r="B639" s="10">
        <v>65</v>
      </c>
      <c r="C639" s="44" t="s">
        <v>971</v>
      </c>
      <c r="D639" s="13">
        <v>12.52</v>
      </c>
      <c r="E639" s="13">
        <v>12.52</v>
      </c>
      <c r="F639" s="14" t="s">
        <v>931</v>
      </c>
      <c r="G639" s="51" t="s">
        <v>971</v>
      </c>
      <c r="H639" s="44" t="s">
        <v>969</v>
      </c>
      <c r="I639" s="14"/>
      <c r="J639" s="15"/>
      <c r="K639" s="36"/>
      <c r="L639" s="35"/>
      <c r="M639" s="14"/>
      <c r="N639" s="14"/>
      <c r="O639" s="14"/>
      <c r="P639" s="14"/>
      <c r="Q639" s="18"/>
      <c r="R639" s="14"/>
    </row>
    <row r="640" spans="2:18" ht="11.4" customHeight="1">
      <c r="B640" s="10">
        <v>66</v>
      </c>
      <c r="C640" s="44" t="s">
        <v>971</v>
      </c>
      <c r="D640" s="13">
        <v>18.8</v>
      </c>
      <c r="E640" s="13">
        <v>18.8</v>
      </c>
      <c r="F640" s="14" t="s">
        <v>932</v>
      </c>
      <c r="G640" s="51" t="s">
        <v>971</v>
      </c>
      <c r="H640" s="44" t="s">
        <v>969</v>
      </c>
      <c r="I640" s="14"/>
      <c r="J640" s="15"/>
      <c r="K640" s="36"/>
      <c r="L640" s="35"/>
      <c r="M640" s="14"/>
      <c r="N640" s="14"/>
      <c r="O640" s="14"/>
      <c r="P640" s="14"/>
      <c r="Q640" s="18"/>
      <c r="R640" s="14"/>
    </row>
    <row r="641" spans="2:18" ht="11.4" customHeight="1">
      <c r="B641" s="10">
        <v>67</v>
      </c>
      <c r="C641" s="44" t="s">
        <v>971</v>
      </c>
      <c r="D641" s="13">
        <v>15.31</v>
      </c>
      <c r="E641" s="13">
        <v>15.31</v>
      </c>
      <c r="F641" s="14" t="s">
        <v>933</v>
      </c>
      <c r="G641" s="51" t="s">
        <v>971</v>
      </c>
      <c r="H641" s="44" t="s">
        <v>969</v>
      </c>
      <c r="I641" s="14"/>
      <c r="J641" s="15"/>
      <c r="K641" s="36"/>
      <c r="L641" s="35"/>
      <c r="M641" s="14"/>
      <c r="N641" s="14"/>
      <c r="O641" s="14"/>
      <c r="P641" s="14"/>
      <c r="Q641" s="18"/>
      <c r="R641" s="14"/>
    </row>
    <row r="642" spans="2:18" ht="11.4" customHeight="1">
      <c r="B642" s="10">
        <v>68</v>
      </c>
      <c r="C642" s="44" t="s">
        <v>971</v>
      </c>
      <c r="D642" s="13">
        <v>11.44</v>
      </c>
      <c r="E642" s="13">
        <v>11.44</v>
      </c>
      <c r="F642" s="14" t="s">
        <v>934</v>
      </c>
      <c r="G642" s="51" t="s">
        <v>971</v>
      </c>
      <c r="H642" s="44" t="s">
        <v>969</v>
      </c>
      <c r="I642" s="14"/>
      <c r="J642" s="15"/>
      <c r="K642" s="36"/>
      <c r="L642" s="35"/>
      <c r="M642" s="14"/>
      <c r="N642" s="14"/>
      <c r="O642" s="14"/>
      <c r="P642" s="14"/>
      <c r="Q642" s="18"/>
      <c r="R642" s="14"/>
    </row>
    <row r="643" spans="2:18" ht="11.4" customHeight="1">
      <c r="B643" s="10">
        <v>69</v>
      </c>
      <c r="C643" s="44" t="s">
        <v>971</v>
      </c>
      <c r="D643" s="13">
        <v>13.31</v>
      </c>
      <c r="E643" s="13">
        <v>13.31</v>
      </c>
      <c r="F643" s="14" t="s">
        <v>935</v>
      </c>
      <c r="G643" s="51" t="s">
        <v>971</v>
      </c>
      <c r="H643" s="44" t="s">
        <v>969</v>
      </c>
      <c r="I643" s="14"/>
      <c r="J643" s="15"/>
      <c r="K643" s="36"/>
      <c r="L643" s="35"/>
      <c r="M643" s="14"/>
      <c r="N643" s="14"/>
      <c r="O643" s="14"/>
      <c r="P643" s="14"/>
      <c r="Q643" s="18"/>
      <c r="R643" s="14"/>
    </row>
    <row r="644" spans="2:18" s="3" customFormat="1" ht="11.4" customHeight="1">
      <c r="B644" s="19"/>
      <c r="C644" s="22" t="s">
        <v>972</v>
      </c>
      <c r="D644" s="22">
        <f>SUM(D637:D643)</f>
        <v>86.93</v>
      </c>
      <c r="E644" s="22">
        <f>SUM(E637:E643)</f>
        <v>86.93</v>
      </c>
      <c r="F644" s="23"/>
      <c r="G644" s="47"/>
      <c r="H644" s="47"/>
      <c r="I644" s="23"/>
      <c r="J644" s="33"/>
      <c r="K644" s="27"/>
      <c r="L644" s="23"/>
      <c r="M644" s="23"/>
      <c r="N644" s="23"/>
      <c r="O644" s="19"/>
      <c r="P644" s="23"/>
      <c r="Q644" s="27"/>
      <c r="R644" s="23" t="str">
        <f>IF(D644="","",IF(D644&gt;=15,"Pusat",IF(AND(D644&lt;=14.99,D644&gt;=10),"Provinsi",IF(AND(D644&lt;=9.99,D644&gt;=0),"Kota","Kota"))))</f>
        <v>Pusat</v>
      </c>
    </row>
    <row r="645" spans="2:18" ht="11.4" customHeight="1">
      <c r="B645" s="10">
        <v>70</v>
      </c>
      <c r="C645" s="44" t="s">
        <v>969</v>
      </c>
      <c r="D645" s="13">
        <v>4.47</v>
      </c>
      <c r="E645" s="13">
        <v>4.47</v>
      </c>
      <c r="F645" s="14" t="s">
        <v>929</v>
      </c>
      <c r="G645" s="51" t="s">
        <v>969</v>
      </c>
      <c r="H645" s="44" t="s">
        <v>969</v>
      </c>
      <c r="I645" s="14"/>
      <c r="J645" s="15"/>
      <c r="K645" s="36"/>
      <c r="L645" s="35"/>
      <c r="M645" s="14"/>
      <c r="N645" s="14"/>
      <c r="O645" s="14"/>
      <c r="P645" s="14"/>
      <c r="Q645" s="18"/>
      <c r="R645" s="14"/>
    </row>
    <row r="646" spans="2:18" ht="11.4" customHeight="1">
      <c r="B646" s="10">
        <v>71</v>
      </c>
      <c r="C646" s="44" t="s">
        <v>969</v>
      </c>
      <c r="D646" s="13">
        <v>4.82</v>
      </c>
      <c r="E646" s="13">
        <v>4.82</v>
      </c>
      <c r="F646" s="14" t="s">
        <v>930</v>
      </c>
      <c r="G646" s="51" t="s">
        <v>969</v>
      </c>
      <c r="H646" s="44" t="s">
        <v>969</v>
      </c>
      <c r="I646" s="14"/>
      <c r="J646" s="15"/>
      <c r="K646" s="36"/>
      <c r="L646" s="35"/>
      <c r="M646" s="14"/>
      <c r="N646" s="14"/>
      <c r="O646" s="14"/>
      <c r="P646" s="14"/>
      <c r="Q646" s="18"/>
      <c r="R646" s="14"/>
    </row>
    <row r="647" spans="2:18" ht="11.4" customHeight="1">
      <c r="B647" s="10">
        <v>72</v>
      </c>
      <c r="C647" s="44" t="s">
        <v>969</v>
      </c>
      <c r="D647" s="13">
        <v>18.29</v>
      </c>
      <c r="E647" s="13">
        <v>18.29</v>
      </c>
      <c r="F647" s="14" t="s">
        <v>931</v>
      </c>
      <c r="G647" s="51" t="s">
        <v>969</v>
      </c>
      <c r="H647" s="44" t="s">
        <v>969</v>
      </c>
      <c r="I647" s="14"/>
      <c r="J647" s="15"/>
      <c r="K647" s="36"/>
      <c r="L647" s="35"/>
      <c r="M647" s="14"/>
      <c r="N647" s="14"/>
      <c r="O647" s="14"/>
      <c r="P647" s="14"/>
      <c r="Q647" s="18"/>
      <c r="R647" s="14"/>
    </row>
    <row r="648" spans="2:18" ht="11.4" customHeight="1">
      <c r="B648" s="10">
        <v>73</v>
      </c>
      <c r="C648" s="44" t="s">
        <v>969</v>
      </c>
      <c r="D648" s="13">
        <v>28.49</v>
      </c>
      <c r="E648" s="13">
        <v>28.49</v>
      </c>
      <c r="F648" s="14" t="s">
        <v>932</v>
      </c>
      <c r="G648" s="51" t="s">
        <v>969</v>
      </c>
      <c r="H648" s="44" t="s">
        <v>969</v>
      </c>
      <c r="I648" s="14"/>
      <c r="J648" s="15"/>
      <c r="K648" s="36"/>
      <c r="L648" s="35"/>
      <c r="M648" s="14"/>
      <c r="N648" s="14"/>
      <c r="O648" s="14"/>
      <c r="P648" s="14"/>
      <c r="Q648" s="18"/>
      <c r="R648" s="14"/>
    </row>
    <row r="649" spans="2:18" ht="11.4" customHeight="1">
      <c r="B649" s="10">
        <v>74</v>
      </c>
      <c r="C649" s="44" t="s">
        <v>969</v>
      </c>
      <c r="D649" s="13">
        <v>19.45</v>
      </c>
      <c r="E649" s="13">
        <v>19.45</v>
      </c>
      <c r="F649" s="14" t="s">
        <v>933</v>
      </c>
      <c r="G649" s="51" t="s">
        <v>969</v>
      </c>
      <c r="H649" s="44" t="s">
        <v>969</v>
      </c>
      <c r="I649" s="14"/>
      <c r="J649" s="15"/>
      <c r="K649" s="36"/>
      <c r="L649" s="35"/>
      <c r="M649" s="14"/>
      <c r="N649" s="14"/>
      <c r="O649" s="14"/>
      <c r="P649" s="14"/>
      <c r="Q649" s="18"/>
      <c r="R649" s="14"/>
    </row>
    <row r="650" spans="2:18" ht="11.4" customHeight="1">
      <c r="B650" s="10">
        <v>75</v>
      </c>
      <c r="C650" s="44" t="s">
        <v>969</v>
      </c>
      <c r="D650" s="13">
        <v>11.87</v>
      </c>
      <c r="E650" s="13">
        <v>11.87</v>
      </c>
      <c r="F650" s="14" t="s">
        <v>934</v>
      </c>
      <c r="G650" s="51" t="s">
        <v>969</v>
      </c>
      <c r="H650" s="44" t="s">
        <v>969</v>
      </c>
      <c r="I650" s="14"/>
      <c r="J650" s="15"/>
      <c r="K650" s="36"/>
      <c r="L650" s="35"/>
      <c r="M650" s="14"/>
      <c r="N650" s="14"/>
      <c r="O650" s="14"/>
      <c r="P650" s="14"/>
      <c r="Q650" s="18"/>
      <c r="R650" s="14"/>
    </row>
    <row r="651" spans="2:18" ht="11.4" customHeight="1">
      <c r="B651" s="10">
        <v>76</v>
      </c>
      <c r="C651" s="44" t="s">
        <v>969</v>
      </c>
      <c r="D651" s="13">
        <v>15.22</v>
      </c>
      <c r="E651" s="13">
        <v>15.22</v>
      </c>
      <c r="F651" s="14" t="s">
        <v>935</v>
      </c>
      <c r="G651" s="51" t="s">
        <v>969</v>
      </c>
      <c r="H651" s="44" t="s">
        <v>969</v>
      </c>
      <c r="I651" s="14"/>
      <c r="J651" s="15"/>
      <c r="K651" s="36"/>
      <c r="L651" s="35"/>
      <c r="M651" s="14"/>
      <c r="N651" s="14"/>
      <c r="O651" s="14"/>
      <c r="P651" s="14"/>
      <c r="Q651" s="18"/>
      <c r="R651" s="14"/>
    </row>
    <row r="652" spans="2:18" s="3" customFormat="1" ht="11.4" customHeight="1">
      <c r="B652" s="19"/>
      <c r="C652" s="22" t="s">
        <v>973</v>
      </c>
      <c r="D652" s="22">
        <f>SUM(D645:D651)</f>
        <v>102.61</v>
      </c>
      <c r="E652" s="22">
        <f>SUM(E645:E651)</f>
        <v>102.61</v>
      </c>
      <c r="F652" s="23"/>
      <c r="G652" s="47"/>
      <c r="H652" s="47"/>
      <c r="I652" s="23"/>
      <c r="J652" s="33"/>
      <c r="K652" s="27"/>
      <c r="L652" s="23"/>
      <c r="M652" s="23"/>
      <c r="N652" s="23"/>
      <c r="O652" s="19"/>
      <c r="P652" s="23"/>
      <c r="Q652" s="27"/>
      <c r="R652" s="23" t="str">
        <f>IF(D652="","",IF(D652&gt;=15,"Pusat",IF(AND(D652&lt;=14.99,D652&gt;=10),"Provinsi",IF(AND(D652&lt;=9.99,D652&gt;=0),"Kota","Kota"))))</f>
        <v>Pusat</v>
      </c>
    </row>
    <row r="653" spans="2:18" ht="11.4" customHeight="1">
      <c r="B653" s="10">
        <v>77</v>
      </c>
      <c r="C653" s="44" t="s">
        <v>974</v>
      </c>
      <c r="D653" s="13">
        <v>50.76</v>
      </c>
      <c r="E653" s="13">
        <v>50.76</v>
      </c>
      <c r="F653" s="14" t="s">
        <v>929</v>
      </c>
      <c r="G653" s="51" t="s">
        <v>974</v>
      </c>
      <c r="H653" s="44" t="s">
        <v>969</v>
      </c>
      <c r="I653" s="14"/>
      <c r="J653" s="15"/>
      <c r="K653" s="36"/>
      <c r="L653" s="35"/>
      <c r="M653" s="14"/>
      <c r="N653" s="14"/>
      <c r="O653" s="14"/>
      <c r="P653" s="14"/>
      <c r="Q653" s="18"/>
      <c r="R653" s="14"/>
    </row>
    <row r="654" spans="2:18" ht="11.4" customHeight="1">
      <c r="B654" s="10">
        <v>78</v>
      </c>
      <c r="C654" s="44" t="s">
        <v>974</v>
      </c>
      <c r="D654" s="13">
        <v>33.340000000000003</v>
      </c>
      <c r="E654" s="13">
        <v>33.340000000000003</v>
      </c>
      <c r="F654" s="14" t="s">
        <v>930</v>
      </c>
      <c r="G654" s="51" t="s">
        <v>974</v>
      </c>
      <c r="H654" s="44" t="s">
        <v>969</v>
      </c>
      <c r="I654" s="14"/>
      <c r="J654" s="15"/>
      <c r="K654" s="36"/>
      <c r="L654" s="35"/>
      <c r="M654" s="14"/>
      <c r="N654" s="14"/>
      <c r="O654" s="14"/>
      <c r="P654" s="14"/>
      <c r="Q654" s="18"/>
      <c r="R654" s="14"/>
    </row>
    <row r="655" spans="2:18" ht="11.4" customHeight="1">
      <c r="B655" s="10">
        <v>79</v>
      </c>
      <c r="C655" s="44" t="s">
        <v>974</v>
      </c>
      <c r="D655" s="13">
        <v>39.35</v>
      </c>
      <c r="E655" s="13">
        <v>39.35</v>
      </c>
      <c r="F655" s="14" t="s">
        <v>931</v>
      </c>
      <c r="G655" s="51" t="s">
        <v>974</v>
      </c>
      <c r="H655" s="44" t="s">
        <v>969</v>
      </c>
      <c r="I655" s="14"/>
      <c r="J655" s="15"/>
      <c r="K655" s="36"/>
      <c r="L655" s="35"/>
      <c r="M655" s="14"/>
      <c r="N655" s="14"/>
      <c r="O655" s="14"/>
      <c r="P655" s="14"/>
      <c r="Q655" s="18"/>
      <c r="R655" s="14"/>
    </row>
    <row r="656" spans="2:18" ht="11.4" customHeight="1">
      <c r="B656" s="10">
        <v>80</v>
      </c>
      <c r="C656" s="44" t="s">
        <v>974</v>
      </c>
      <c r="D656" s="13">
        <v>6.09</v>
      </c>
      <c r="E656" s="13">
        <v>6.09</v>
      </c>
      <c r="F656" s="14" t="s">
        <v>932</v>
      </c>
      <c r="G656" s="51" t="s">
        <v>974</v>
      </c>
      <c r="H656" s="44" t="s">
        <v>969</v>
      </c>
      <c r="I656" s="14"/>
      <c r="J656" s="15"/>
      <c r="K656" s="36"/>
      <c r="L656" s="35"/>
      <c r="M656" s="14"/>
      <c r="N656" s="14"/>
      <c r="O656" s="14"/>
      <c r="P656" s="14"/>
      <c r="Q656" s="18"/>
      <c r="R656" s="14"/>
    </row>
    <row r="657" spans="2:18" s="3" customFormat="1" ht="11.4" customHeight="1">
      <c r="B657" s="19"/>
      <c r="C657" s="22" t="s">
        <v>975</v>
      </c>
      <c r="D657" s="22">
        <f>SUM(D653:D656)</f>
        <v>129.54</v>
      </c>
      <c r="E657" s="22">
        <f>SUM(E653:E656)</f>
        <v>129.54</v>
      </c>
      <c r="F657" s="23"/>
      <c r="G657" s="47"/>
      <c r="H657" s="47"/>
      <c r="I657" s="23"/>
      <c r="J657" s="33"/>
      <c r="K657" s="27"/>
      <c r="L657" s="23"/>
      <c r="M657" s="23"/>
      <c r="N657" s="23"/>
      <c r="O657" s="19"/>
      <c r="P657" s="23"/>
      <c r="Q657" s="27"/>
      <c r="R657" s="23" t="str">
        <f>IF(D657="","",IF(D657&gt;=15,"Pusat",IF(AND(D657&lt;=14.99,D657&gt;=10),"Provinsi",IF(AND(D657&lt;=9.99,D657&gt;=0),"Kota","Kota"))))</f>
        <v>Pusat</v>
      </c>
    </row>
    <row r="658" spans="2:18" ht="11.4" customHeight="1">
      <c r="B658" s="10">
        <v>81</v>
      </c>
      <c r="C658" s="44" t="s">
        <v>976</v>
      </c>
      <c r="D658" s="13">
        <v>9.81</v>
      </c>
      <c r="E658" s="13">
        <v>9.81</v>
      </c>
      <c r="F658" s="14" t="s">
        <v>929</v>
      </c>
      <c r="G658" s="51" t="s">
        <v>976</v>
      </c>
      <c r="H658" s="44" t="s">
        <v>977</v>
      </c>
      <c r="I658" s="14"/>
      <c r="J658" s="15"/>
      <c r="K658" s="36"/>
      <c r="L658" s="35"/>
      <c r="M658" s="14"/>
      <c r="N658" s="14"/>
      <c r="O658" s="14"/>
      <c r="P658" s="14"/>
      <c r="Q658" s="18"/>
      <c r="R658" s="14"/>
    </row>
    <row r="659" spans="2:18" s="3" customFormat="1" ht="11.4" customHeight="1">
      <c r="B659" s="19"/>
      <c r="C659" s="22" t="s">
        <v>978</v>
      </c>
      <c r="D659" s="22">
        <f>SUM(D658)</f>
        <v>9.81</v>
      </c>
      <c r="E659" s="22">
        <f>SUM(E658)</f>
        <v>9.81</v>
      </c>
      <c r="F659" s="23"/>
      <c r="G659" s="47"/>
      <c r="H659" s="47"/>
      <c r="I659" s="23"/>
      <c r="J659" s="33"/>
      <c r="K659" s="27"/>
      <c r="L659" s="23"/>
      <c r="M659" s="23"/>
      <c r="N659" s="23"/>
      <c r="O659" s="19"/>
      <c r="P659" s="23"/>
      <c r="Q659" s="27"/>
      <c r="R659" s="23" t="str">
        <f>IF(D659="","",IF(D659&gt;=15,"Pusat",IF(AND(D659&lt;=14.99,D659&gt;=10),"Provinsi",IF(AND(D659&lt;=9.99,D659&gt;=0),"Kota","Kota"))))</f>
        <v>Kota</v>
      </c>
    </row>
    <row r="660" spans="2:18" ht="11.4" customHeight="1">
      <c r="B660" s="10">
        <v>82</v>
      </c>
      <c r="C660" s="44" t="s">
        <v>977</v>
      </c>
      <c r="D660" s="13">
        <v>9.92</v>
      </c>
      <c r="E660" s="13">
        <v>9.92</v>
      </c>
      <c r="F660" s="14" t="s">
        <v>929</v>
      </c>
      <c r="G660" s="51" t="s">
        <v>977</v>
      </c>
      <c r="H660" s="44" t="s">
        <v>977</v>
      </c>
      <c r="I660" s="14"/>
      <c r="J660" s="15"/>
      <c r="K660" s="36"/>
      <c r="L660" s="35"/>
      <c r="M660" s="14"/>
      <c r="N660" s="14"/>
      <c r="O660" s="14"/>
      <c r="P660" s="14"/>
      <c r="Q660" s="18"/>
      <c r="R660" s="14"/>
    </row>
    <row r="661" spans="2:18" s="3" customFormat="1" ht="11.4" customHeight="1">
      <c r="B661" s="19"/>
      <c r="C661" s="22" t="s">
        <v>979</v>
      </c>
      <c r="D661" s="22">
        <f>SUM(D660)</f>
        <v>9.92</v>
      </c>
      <c r="E661" s="22">
        <f>SUM(E660)</f>
        <v>9.92</v>
      </c>
      <c r="F661" s="23"/>
      <c r="G661" s="47"/>
      <c r="H661" s="47"/>
      <c r="I661" s="23"/>
      <c r="J661" s="33"/>
      <c r="K661" s="27"/>
      <c r="L661" s="23"/>
      <c r="M661" s="23"/>
      <c r="N661" s="23"/>
      <c r="O661" s="19"/>
      <c r="P661" s="23"/>
      <c r="Q661" s="27"/>
      <c r="R661" s="23" t="str">
        <f>IF(D661="","",IF(D661&gt;=15,"Pusat",IF(AND(D661&lt;=14.99,D661&gt;=10),"Provinsi",IF(AND(D661&lt;=9.99,D661&gt;=0),"Kota","Kota"))))</f>
        <v>Kota</v>
      </c>
    </row>
    <row r="662" spans="2:18" ht="11.4" customHeight="1">
      <c r="B662" s="10">
        <v>83</v>
      </c>
      <c r="C662" s="44" t="s">
        <v>980</v>
      </c>
      <c r="D662" s="13">
        <v>6.87</v>
      </c>
      <c r="E662" s="13">
        <v>6.87</v>
      </c>
      <c r="F662" s="14" t="s">
        <v>929</v>
      </c>
      <c r="G662" s="51" t="s">
        <v>980</v>
      </c>
      <c r="H662" s="44" t="s">
        <v>977</v>
      </c>
      <c r="I662" s="14"/>
      <c r="J662" s="15"/>
      <c r="K662" s="36"/>
      <c r="L662" s="35"/>
      <c r="M662" s="14"/>
      <c r="N662" s="14"/>
      <c r="O662" s="14"/>
      <c r="P662" s="14"/>
      <c r="Q662" s="18"/>
      <c r="R662" s="14"/>
    </row>
    <row r="663" spans="2:18" ht="11.4" customHeight="1">
      <c r="B663" s="10">
        <v>84</v>
      </c>
      <c r="C663" s="44" t="s">
        <v>980</v>
      </c>
      <c r="D663" s="13">
        <v>5.23</v>
      </c>
      <c r="E663" s="13">
        <v>5.23</v>
      </c>
      <c r="F663" s="14" t="s">
        <v>930</v>
      </c>
      <c r="G663" s="51" t="s">
        <v>980</v>
      </c>
      <c r="H663" s="44" t="s">
        <v>977</v>
      </c>
      <c r="I663" s="14"/>
      <c r="J663" s="15"/>
      <c r="K663" s="36"/>
      <c r="L663" s="35"/>
      <c r="M663" s="14"/>
      <c r="N663" s="14"/>
      <c r="O663" s="14"/>
      <c r="P663" s="14"/>
      <c r="Q663" s="18"/>
      <c r="R663" s="14"/>
    </row>
    <row r="664" spans="2:18" s="3" customFormat="1" ht="11.4" customHeight="1">
      <c r="B664" s="19"/>
      <c r="C664" s="22" t="s">
        <v>981</v>
      </c>
      <c r="D664" s="22">
        <f>SUM(D662:D663)</f>
        <v>12.100000000000001</v>
      </c>
      <c r="E664" s="22">
        <f>SUM(E662:E663)</f>
        <v>12.100000000000001</v>
      </c>
      <c r="F664" s="23"/>
      <c r="G664" s="47"/>
      <c r="H664" s="47"/>
      <c r="I664" s="23"/>
      <c r="J664" s="33"/>
      <c r="K664" s="27"/>
      <c r="L664" s="23"/>
      <c r="M664" s="23"/>
      <c r="N664" s="23"/>
      <c r="O664" s="19"/>
      <c r="P664" s="23"/>
      <c r="Q664" s="27"/>
      <c r="R664" s="23" t="str">
        <f>IF(D664="","",IF(D664&gt;=15,"Pusat",IF(AND(D664&lt;=14.99,D664&gt;=10),"Provinsi",IF(AND(D664&lt;=9.99,D664&gt;=0),"Kota","Kota"))))</f>
        <v>Provinsi</v>
      </c>
    </row>
    <row r="665" spans="2:18" s="3" customFormat="1" ht="11.4" customHeight="1">
      <c r="B665" s="4"/>
      <c r="C665" s="5" t="s">
        <v>982</v>
      </c>
      <c r="D665" s="6">
        <f>SUM(D667,D669,D671)</f>
        <v>39.6</v>
      </c>
      <c r="E665" s="6">
        <f>SUM(E667,E669,E671)</f>
        <v>39.6</v>
      </c>
      <c r="F665" s="6"/>
      <c r="G665" s="7"/>
      <c r="H665" s="5"/>
      <c r="I665" s="8"/>
      <c r="J665" s="9"/>
      <c r="K665" s="9"/>
      <c r="L665" s="9"/>
      <c r="M665" s="7"/>
      <c r="N665" s="7"/>
      <c r="O665" s="7"/>
      <c r="P665" s="7"/>
      <c r="Q665" s="7"/>
      <c r="R665" s="7"/>
    </row>
    <row r="666" spans="2:18" ht="11.4" customHeight="1">
      <c r="B666" s="10">
        <v>1</v>
      </c>
      <c r="C666" s="44" t="s">
        <v>39</v>
      </c>
      <c r="D666" s="13">
        <v>21.94</v>
      </c>
      <c r="E666" s="13">
        <v>21.94</v>
      </c>
      <c r="F666" s="14" t="s">
        <v>32</v>
      </c>
      <c r="G666" s="51" t="s">
        <v>983</v>
      </c>
      <c r="H666" s="44" t="s">
        <v>984</v>
      </c>
      <c r="I666" s="14">
        <v>3242</v>
      </c>
      <c r="J666" s="15">
        <v>9.6300000000000008</v>
      </c>
      <c r="K666" s="36"/>
      <c r="L666" s="35"/>
      <c r="M666" s="14"/>
      <c r="N666" s="14"/>
      <c r="O666" s="14"/>
      <c r="P666" s="14"/>
      <c r="Q666" s="18" t="s">
        <v>26</v>
      </c>
      <c r="R666" s="14"/>
    </row>
    <row r="667" spans="2:18" s="3" customFormat="1" ht="11.4" customHeight="1">
      <c r="B667" s="19"/>
      <c r="C667" s="22" t="s">
        <v>985</v>
      </c>
      <c r="D667" s="22">
        <f>SUM(D666)</f>
        <v>21.94</v>
      </c>
      <c r="E667" s="22">
        <f>SUM(E666)</f>
        <v>21.94</v>
      </c>
      <c r="F667" s="23"/>
      <c r="G667" s="47"/>
      <c r="H667" s="47"/>
      <c r="I667" s="23"/>
      <c r="J667" s="33"/>
      <c r="K667" s="27"/>
      <c r="L667" s="23"/>
      <c r="M667" s="23"/>
      <c r="N667" s="23"/>
      <c r="O667" s="19"/>
      <c r="P667" s="23"/>
      <c r="Q667" s="27"/>
      <c r="R667" s="23" t="str">
        <f>IF(D667="","",IF(D667&gt;=15,"Pusat",IF(AND(D667&lt;=14.99,D667&gt;=10),"Provinsi",IF(AND(D667&lt;=9.99,D667&gt;=0),"Kota","Kota"))))</f>
        <v>Pusat</v>
      </c>
    </row>
    <row r="668" spans="2:18" ht="11.4" customHeight="1">
      <c r="B668" s="10">
        <v>2</v>
      </c>
      <c r="C668" s="44" t="s">
        <v>39</v>
      </c>
      <c r="D668" s="13">
        <v>2.4500000000000002</v>
      </c>
      <c r="E668" s="13">
        <v>2.4500000000000002</v>
      </c>
      <c r="F668" s="14" t="s">
        <v>64</v>
      </c>
      <c r="G668" s="51" t="s">
        <v>986</v>
      </c>
      <c r="H668" s="44" t="s">
        <v>986</v>
      </c>
      <c r="I668" s="14">
        <v>1051</v>
      </c>
      <c r="J668" s="15">
        <v>3</v>
      </c>
      <c r="K668" s="36"/>
      <c r="L668" s="35"/>
      <c r="M668" s="14"/>
      <c r="N668" s="14"/>
      <c r="O668" s="14"/>
      <c r="P668" s="14"/>
      <c r="Q668" s="18" t="s">
        <v>26</v>
      </c>
      <c r="R668" s="14"/>
    </row>
    <row r="669" spans="2:18" s="3" customFormat="1" ht="11.4" customHeight="1">
      <c r="B669" s="19"/>
      <c r="C669" s="22" t="s">
        <v>987</v>
      </c>
      <c r="D669" s="22">
        <f>SUM(D668)</f>
        <v>2.4500000000000002</v>
      </c>
      <c r="E669" s="22">
        <f>SUM(E668)</f>
        <v>2.4500000000000002</v>
      </c>
      <c r="F669" s="23"/>
      <c r="G669" s="47"/>
      <c r="H669" s="47"/>
      <c r="I669" s="23"/>
      <c r="J669" s="33"/>
      <c r="K669" s="27"/>
      <c r="L669" s="23"/>
      <c r="M669" s="23"/>
      <c r="N669" s="23"/>
      <c r="O669" s="19"/>
      <c r="P669" s="23"/>
      <c r="Q669" s="27"/>
      <c r="R669" s="23" t="str">
        <f>IF(D669="","",IF(D669&gt;=15,"Pusat",IF(AND(D669&lt;=14.99,D669&gt;=10),"Provinsi",IF(AND(D669&lt;=9.99,D669&gt;=0),"Kota","Kota"))))</f>
        <v>Kota</v>
      </c>
    </row>
    <row r="670" spans="2:18" ht="11.4" customHeight="1">
      <c r="B670" s="10">
        <v>3</v>
      </c>
      <c r="C670" s="44" t="s">
        <v>39</v>
      </c>
      <c r="D670" s="13">
        <v>15.21</v>
      </c>
      <c r="E670" s="13">
        <v>15.21</v>
      </c>
      <c r="F670" s="14" t="s">
        <v>62</v>
      </c>
      <c r="G670" s="51" t="s">
        <v>988</v>
      </c>
      <c r="H670" s="44" t="s">
        <v>989</v>
      </c>
      <c r="I670" s="14">
        <v>1557</v>
      </c>
      <c r="J670" s="15">
        <v>73.3</v>
      </c>
      <c r="K670" s="36"/>
      <c r="L670" s="35"/>
      <c r="M670" s="14"/>
      <c r="N670" s="14"/>
      <c r="O670" s="14"/>
      <c r="P670" s="14"/>
      <c r="Q670" s="18" t="s">
        <v>26</v>
      </c>
      <c r="R670" s="14"/>
    </row>
    <row r="671" spans="2:18" s="3" customFormat="1" ht="11.4" customHeight="1">
      <c r="B671" s="19"/>
      <c r="C671" s="22" t="s">
        <v>990</v>
      </c>
      <c r="D671" s="22">
        <f>SUM(D670)</f>
        <v>15.21</v>
      </c>
      <c r="E671" s="22">
        <f>SUM(E670)</f>
        <v>15.21</v>
      </c>
      <c r="F671" s="23"/>
      <c r="G671" s="47"/>
      <c r="H671" s="47"/>
      <c r="I671" s="23"/>
      <c r="J671" s="33"/>
      <c r="K671" s="27"/>
      <c r="L671" s="23"/>
      <c r="M671" s="23"/>
      <c r="N671" s="23"/>
      <c r="O671" s="19"/>
      <c r="P671" s="23"/>
      <c r="Q671" s="27"/>
      <c r="R671" s="23" t="str">
        <f>IF(D671="","",IF(D671&gt;=15,"Pusat",IF(AND(D671&lt;=14.99,D671&gt;=10),"Provinsi",IF(AND(D671&lt;=9.99,D671&gt;=0),"Kota","Kota"))))</f>
        <v>Pusat</v>
      </c>
    </row>
    <row r="672" spans="2:18" s="3" customFormat="1" ht="11.4" customHeight="1">
      <c r="B672" s="4"/>
      <c r="C672" s="5" t="s">
        <v>991</v>
      </c>
      <c r="D672" s="6">
        <f>SUM(D674,D676,D678)</f>
        <v>39.4</v>
      </c>
      <c r="E672" s="6">
        <f>SUM(E674,E676,E678)</f>
        <v>39.4</v>
      </c>
      <c r="F672" s="6"/>
      <c r="G672" s="7"/>
      <c r="H672" s="5"/>
      <c r="I672" s="8"/>
      <c r="J672" s="9"/>
      <c r="K672" s="9"/>
      <c r="L672" s="9"/>
      <c r="M672" s="7"/>
      <c r="N672" s="7"/>
      <c r="O672" s="7"/>
      <c r="P672" s="7"/>
      <c r="Q672" s="7"/>
      <c r="R672" s="7"/>
    </row>
    <row r="673" spans="2:18" ht="11.4" customHeight="1">
      <c r="B673" s="10">
        <v>1</v>
      </c>
      <c r="C673" s="44" t="s">
        <v>992</v>
      </c>
      <c r="D673" s="13">
        <v>13.03</v>
      </c>
      <c r="E673" s="13">
        <v>13.03</v>
      </c>
      <c r="F673" s="14" t="s">
        <v>919</v>
      </c>
      <c r="G673" s="51" t="s">
        <v>993</v>
      </c>
      <c r="H673" s="44" t="s">
        <v>993</v>
      </c>
      <c r="I673" s="14">
        <v>2356</v>
      </c>
      <c r="J673" s="15">
        <v>400</v>
      </c>
      <c r="K673" s="36"/>
      <c r="L673" s="35"/>
      <c r="M673" s="14"/>
      <c r="N673" s="14"/>
      <c r="O673" s="14"/>
      <c r="P673" s="14"/>
      <c r="Q673" s="18" t="s">
        <v>26</v>
      </c>
      <c r="R673" s="14"/>
    </row>
    <row r="674" spans="2:18" s="3" customFormat="1" ht="11.4" customHeight="1">
      <c r="B674" s="19"/>
      <c r="C674" s="22" t="s">
        <v>994</v>
      </c>
      <c r="D674" s="22">
        <f>SUM(D673)</f>
        <v>13.03</v>
      </c>
      <c r="E674" s="22">
        <f>SUM(E673)</f>
        <v>13.03</v>
      </c>
      <c r="F674" s="23"/>
      <c r="G674" s="47"/>
      <c r="H674" s="47"/>
      <c r="I674" s="23"/>
      <c r="J674" s="33"/>
      <c r="K674" s="27"/>
      <c r="L674" s="23"/>
      <c r="M674" s="23"/>
      <c r="N674" s="23"/>
      <c r="O674" s="19"/>
      <c r="P674" s="23"/>
      <c r="Q674" s="27"/>
      <c r="R674" s="23" t="str">
        <f>IF(D674="","",IF(D674&gt;=15,"Pusat",IF(AND(D674&lt;=14.99,D674&gt;=10),"Provinsi",IF(AND(D674&lt;=9.99,D674&gt;=0),"Kota","Kota"))))</f>
        <v>Provinsi</v>
      </c>
    </row>
    <row r="675" spans="2:18" ht="11.4" customHeight="1">
      <c r="B675" s="10">
        <v>2</v>
      </c>
      <c r="C675" s="44" t="s">
        <v>995</v>
      </c>
      <c r="D675" s="13">
        <v>12.37</v>
      </c>
      <c r="E675" s="13">
        <v>12.37</v>
      </c>
      <c r="F675" s="14" t="s">
        <v>919</v>
      </c>
      <c r="G675" s="51" t="s">
        <v>993</v>
      </c>
      <c r="H675" s="44" t="s">
        <v>993</v>
      </c>
      <c r="I675" s="14">
        <v>2772</v>
      </c>
      <c r="J675" s="15">
        <v>400</v>
      </c>
      <c r="K675" s="36"/>
      <c r="L675" s="35"/>
      <c r="M675" s="14"/>
      <c r="N675" s="14"/>
      <c r="O675" s="14"/>
      <c r="P675" s="14"/>
      <c r="Q675" s="18" t="s">
        <v>26</v>
      </c>
      <c r="R675" s="14"/>
    </row>
    <row r="676" spans="2:18" s="3" customFormat="1" ht="11.4" customHeight="1">
      <c r="B676" s="19"/>
      <c r="C676" s="22" t="s">
        <v>996</v>
      </c>
      <c r="D676" s="22">
        <f>SUM(D675)</f>
        <v>12.37</v>
      </c>
      <c r="E676" s="22">
        <f>SUM(E675)</f>
        <v>12.37</v>
      </c>
      <c r="F676" s="23"/>
      <c r="G676" s="47"/>
      <c r="H676" s="47"/>
      <c r="I676" s="23"/>
      <c r="J676" s="33"/>
      <c r="K676" s="27"/>
      <c r="L676" s="23"/>
      <c r="M676" s="23"/>
      <c r="N676" s="23"/>
      <c r="O676" s="19"/>
      <c r="P676" s="23"/>
      <c r="Q676" s="27"/>
      <c r="R676" s="23" t="str">
        <f>IF(D676="","",IF(D676&gt;=15,"Pusat",IF(AND(D676&lt;=14.99,D676&gt;=10),"Provinsi",IF(AND(D676&lt;=9.99,D676&gt;=0),"Kota","Kota"))))</f>
        <v>Provinsi</v>
      </c>
    </row>
    <row r="677" spans="2:18" ht="11.4" customHeight="1">
      <c r="B677" s="10">
        <v>3</v>
      </c>
      <c r="C677" s="44" t="s">
        <v>997</v>
      </c>
      <c r="D677" s="13">
        <v>14</v>
      </c>
      <c r="E677" s="13">
        <v>14</v>
      </c>
      <c r="F677" s="14" t="s">
        <v>919</v>
      </c>
      <c r="G677" s="51" t="s">
        <v>998</v>
      </c>
      <c r="H677" s="44" t="s">
        <v>999</v>
      </c>
      <c r="I677" s="14">
        <v>1844</v>
      </c>
      <c r="J677" s="15">
        <v>400</v>
      </c>
      <c r="K677" s="36"/>
      <c r="L677" s="35"/>
      <c r="M677" s="14"/>
      <c r="N677" s="14"/>
      <c r="O677" s="14"/>
      <c r="P677" s="14"/>
      <c r="Q677" s="18" t="s">
        <v>26</v>
      </c>
      <c r="R677" s="14"/>
    </row>
    <row r="678" spans="2:18" s="3" customFormat="1" ht="11.4" customHeight="1">
      <c r="B678" s="19"/>
      <c r="C678" s="22" t="s">
        <v>1000</v>
      </c>
      <c r="D678" s="22">
        <f>SUM(D677)</f>
        <v>14</v>
      </c>
      <c r="E678" s="22">
        <f>SUM(E677)</f>
        <v>14</v>
      </c>
      <c r="F678" s="23"/>
      <c r="G678" s="47"/>
      <c r="H678" s="47"/>
      <c r="I678" s="23"/>
      <c r="J678" s="33"/>
      <c r="K678" s="27"/>
      <c r="L678" s="23"/>
      <c r="M678" s="23"/>
      <c r="N678" s="23"/>
      <c r="O678" s="19"/>
      <c r="P678" s="23"/>
      <c r="Q678" s="27"/>
      <c r="R678" s="23" t="str">
        <f>IF(D678="","",IF(D678&gt;=15,"Pusat",IF(AND(D678&lt;=14.99,D678&gt;=10),"Provinsi",IF(AND(D678&lt;=9.99,D678&gt;=0),"Kota","Kota"))))</f>
        <v>Provinsi</v>
      </c>
    </row>
    <row r="679" spans="2:18" ht="21.6" customHeight="1">
      <c r="B679" s="56"/>
      <c r="C679" s="57" t="s">
        <v>44</v>
      </c>
      <c r="D679" s="58">
        <f>SUM(D672,D665,D560,D550,D481,D290,D221,D180,D87,D5)</f>
        <v>2327.7379999999998</v>
      </c>
      <c r="E679" s="58">
        <f>SUM(E672,E665,E560,E550,E481,E290,E221,E180,E87,E5)</f>
        <v>2036.27</v>
      </c>
      <c r="F679" s="58"/>
      <c r="G679" s="59"/>
      <c r="H679" s="57"/>
      <c r="I679" s="60"/>
      <c r="J679" s="61"/>
      <c r="K679" s="61"/>
      <c r="L679" s="61"/>
      <c r="M679" s="59"/>
      <c r="N679" s="59"/>
      <c r="O679" s="59"/>
      <c r="P679" s="59"/>
      <c r="Q679" s="59"/>
      <c r="R679" s="59"/>
    </row>
    <row r="680" spans="2:18">
      <c r="C680" s="63"/>
      <c r="D680" s="63"/>
      <c r="E680" s="64"/>
      <c r="F680" s="63"/>
      <c r="G680" s="63"/>
      <c r="H680" s="63"/>
      <c r="I680" s="65"/>
      <c r="J680" s="65"/>
    </row>
  </sheetData>
  <protectedRanges>
    <protectedRange sqref="Q6:Q85" name="Range4_99_1" securityDescriptor=""/>
    <protectedRange sqref="Q95:Q97 Q114 Q123 Q127 Q133 Q142 Q146 Q152 Q176 Q179 Q99:Q108" name="Range4_99_1_1" securityDescriptor=""/>
    <protectedRange sqref="K98:L98" name="Range4_79_2_1" securityDescriptor=""/>
    <protectedRange sqref="Q98 Q88:Q94 Q109:Q113" name="Range4_99_1_1_1" securityDescriptor=""/>
    <protectedRange sqref="Q115:Q122" name="Range4_99_1_2" securityDescriptor=""/>
    <protectedRange sqref="Q124:Q126" name="Range4_99_1_3" securityDescriptor=""/>
    <protectedRange sqref="Q128:Q132" name="Range4_99_1_4" securityDescriptor=""/>
    <protectedRange sqref="J159:K159" name="Range4_42_1_1"/>
    <protectedRange sqref="J160:K160" name="Range4_45_1_1"/>
    <protectedRange sqref="J162:K162" name="Range4_46_1_1"/>
    <protectedRange sqref="Q134:Q141" name="Range4_99_1_5" securityDescriptor=""/>
    <protectedRange sqref="K134:L134" name="Range4_40_1_2"/>
    <protectedRange sqref="K135:L135" name="Range4_42_1_2"/>
    <protectedRange sqref="K136:L137" name="Range4_45_1_2"/>
    <protectedRange sqref="K139:L139" name="Range4_46_1_2"/>
    <protectedRange sqref="Q143:Q145" name="Range4_99_1_6" securityDescriptor=""/>
    <protectedRange sqref="L143 K143:K145" name="Range4_46_1_3"/>
    <protectedRange sqref="Q153:Q175 Q177:Q178" name="Range4_99_1_7" securityDescriptor=""/>
    <protectedRange sqref="Q181:Q220" name="Range4_99_1_8" securityDescriptor=""/>
    <protectedRange sqref="Q222:Q289" name="Range4_99_1_9" securityDescriptor=""/>
    <protectedRange sqref="K329:L329 K333:L333 K337:L337 K340:L340 K343:L343 K347:L347 K350:L350 K355:L355 K360:L360 K363:L363 K366:L366 K369:L369 K371:L371 K374:L374 K384:L384 K392:L392 K396:L396 K400:L400 K404:L404 K409:L409 K407:L407 K413:L413 K417:L417 K420:L420 K423:L423 K425:L425 K427:L427 K429:L429 K432:L432 K434:L434 K436:L436 K438:L438 K440:L440 K442:L442 K444:L444 K446:L446 K448:L448 K453:L453 K455:L455 K457:L457 K464:L464 K468:L468 K470:L470 K477:L477 K480:L480 Q293 Q363 Q366 Q369 Q371 Q374 Q384 Q299 Q305 Q310 Q317 Q321 Q324 Q329 Q333 Q337 Q340 Q343 Q347 Q350 Q355 Q360 Q392 Q396 Q400 Q404 Q407 Q409 Q413 Q417 Q420 Q423 Q425 Q427 Q429 Q432 Q434 Q436 Q438 Q440 Q442 Q444 Q446 Q448 Q453 Q455 Q457 Q464 Q468 Q470 Q477 Q480 K291:L324" name="Range4_99_1_11" securityDescriptor=""/>
    <protectedRange sqref="K330:L332 K334:L336 K338:L339 K344:L346 K348:L349 K351:L354 K356:L359 K364:L365 K361:L362 K367:L368 K372:L373 K393:L395 K385:L391 K397:L399 K405:L406 K410:L412 K408:L408 K414:L416 K418:L419 K421:L422 K424:L424 K426:L426 K428:L428 K430:L431 K433:L433 K435:L435 K437:L437 K439:L439 K441:L441 K443:L443 K445:L445 K447:L447 K449:L452 K454:L454 K325:L328 K341:L342 K370:L370 K375:L383 K401:L403" name="Range4_89_2_1" securityDescriptor=""/>
    <protectedRange sqref="K456:L456" name="Range4_90_2_1" securityDescriptor=""/>
    <protectedRange sqref="K466:L466" name="Range4_40_1_1"/>
    <protectedRange sqref="K467:L467" name="Range4_42_1_3"/>
    <protectedRange sqref="L472 K469:L469 K472:K474" name="Range4_46_1_4"/>
    <protectedRange sqref="Q364:Q365 Q361:Q362 Q367:Q368 Q372:Q373 Q291:Q292 Q294:Q298 Q300:Q304 Q306:Q309 Q311:Q316 Q322:Q323 Q330:Q332 Q334:Q336 Q338:Q339 Q344:Q346 Q348:Q349 Q351:Q354 Q356:Q359 Q393:Q395 Q385:Q391 Q397:Q399 Q405:Q406 Q408 Q410:Q412 Q414:Q416 Q418:Q419 Q421:Q422 Q424 Q426 Q428 Q430:Q431 Q433 Q435 Q437 Q439 Q441 Q443 Q445 Q447 Q449:Q452 Q401:Q403 Q454 Q458:Q463 Q456 Q469 Q471:Q476 Q465:Q467 Q318:Q320 Q325:Q328 Q341:Q342 Q370 Q375:Q383 Q478:Q479" name="Range4_99_1_1_3" securityDescriptor=""/>
    <protectedRange sqref="Q482:Q549 Q666 Q668 Q670 Q673 Q675 Q677 Q551:Q559" name="Range4_99_1_12" securityDescriptor=""/>
  </protectedRanges>
  <autoFilter ref="B4:R679" xr:uid="{00000000-0001-0000-0000-000000000000}"/>
  <mergeCells count="14">
    <mergeCell ref="B1:R1"/>
    <mergeCell ref="B2:B3"/>
    <mergeCell ref="C2:C3"/>
    <mergeCell ref="D2:D3"/>
    <mergeCell ref="E2:E3"/>
    <mergeCell ref="F2:H2"/>
    <mergeCell ref="I2:J2"/>
    <mergeCell ref="K2:L2"/>
    <mergeCell ref="M2:N2"/>
    <mergeCell ref="O2:P2"/>
    <mergeCell ref="Q2:Q3"/>
    <mergeCell ref="R2:R3"/>
    <mergeCell ref="D551:D554"/>
    <mergeCell ref="E551:E554"/>
  </mergeCells>
  <dataValidations count="1">
    <dataValidation type="list" allowBlank="1" showInputMessage="1" showErrorMessage="1" sqref="Q6:Q85 Q88:Q146 Q152:Q179 Q181:Q220 Q222:Q289 Q291:Q480 Q677 Q666 Q668 Q670 Q673 Q675 Q482:Q549 Q551:Q559" xr:uid="{1F102AA3-9334-4B46-BCC2-F10AE239FD7B}">
      <formula1>"Legal, Tidak Legal"</formula1>
    </dataValidation>
  </dataValidations>
  <pageMargins left="0.7" right="0.7" top="0.75" bottom="0.75" header="0.3" footer="0.3"/>
  <pageSetup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Kawasan Kumuh Kaltim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fajrie rahim</dc:creator>
  <cp:lastModifiedBy>fajrie rahim</cp:lastModifiedBy>
  <dcterms:created xsi:type="dcterms:W3CDTF">2025-05-18T09:24:51Z</dcterms:created>
  <dcterms:modified xsi:type="dcterms:W3CDTF">2025-05-18T09:30:11Z</dcterms:modified>
</cp:coreProperties>
</file>