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My Drive\PerencanaanSDA baru\Satu Data\"/>
    </mc:Choice>
  </mc:AlternateContent>
  <xr:revisionPtr revIDLastSave="0" documentId="13_ncr:1_{835CF005-1E30-41E7-883B-456D8907732A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banjir" sheetId="3" r:id="rId1"/>
  </sheets>
  <definedNames>
    <definedName name="_xlnm.Print_Area" localSheetId="0">banjir!$B$1:$K$27</definedName>
  </definedNames>
  <calcPr calcId="191029" forceFullCalc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21" i="3" l="1"/>
  <c r="K23" i="3"/>
  <c r="E23" i="3"/>
  <c r="N17" i="3"/>
  <c r="N16" i="3"/>
  <c r="H30" i="3" l="1"/>
  <c r="L8" i="3" l="1"/>
  <c r="I23" i="3"/>
  <c r="H2" i="3" l="1"/>
  <c r="J16" i="3" l="1"/>
  <c r="J17" i="3"/>
  <c r="J18" i="3"/>
  <c r="J20" i="3"/>
  <c r="J21" i="3"/>
  <c r="J15" i="3"/>
  <c r="J19" i="3" l="1"/>
  <c r="R27" i="3" l="1"/>
  <c r="C24" i="3"/>
  <c r="H23" i="3"/>
  <c r="G23" i="3"/>
  <c r="F15" i="3"/>
  <c r="F21" i="3"/>
  <c r="F20" i="3"/>
  <c r="F18" i="3"/>
  <c r="F17" i="3"/>
  <c r="F16" i="3"/>
  <c r="F19" i="3"/>
  <c r="J12" i="3"/>
  <c r="M8" i="3" s="1"/>
  <c r="F12" i="3"/>
  <c r="F10" i="3"/>
  <c r="F9" i="3"/>
  <c r="F8" i="3"/>
  <c r="F23" i="3" l="1"/>
  <c r="I24" i="3"/>
  <c r="I25" i="3" s="1"/>
  <c r="K24" i="3"/>
  <c r="K25" i="3" s="1"/>
  <c r="G24" i="3"/>
  <c r="G25" i="3" s="1"/>
  <c r="H24" i="3"/>
  <c r="H25" i="3" s="1"/>
  <c r="J23" i="3"/>
</calcChain>
</file>

<file path=xl/sharedStrings.xml><?xml version="1.0" encoding="utf-8"?>
<sst xmlns="http://schemas.openxmlformats.org/spreadsheetml/2006/main" count="58" uniqueCount="38">
  <si>
    <t>Ha</t>
  </si>
  <si>
    <t>No</t>
  </si>
  <si>
    <t>Paket</t>
  </si>
  <si>
    <t>TOTAL</t>
  </si>
  <si>
    <t>Target
Outcome</t>
  </si>
  <si>
    <t>TW I</t>
  </si>
  <si>
    <t>TW II</t>
  </si>
  <si>
    <t>TW III</t>
  </si>
  <si>
    <t>AKUMULASI</t>
  </si>
  <si>
    <t>PERSEN</t>
  </si>
  <si>
    <t>Normalisasi Sungai Sangatta (Swakelola Tipe II)</t>
  </si>
  <si>
    <t>Normalisasi Sungai Bontang (Swakelola Tipe II)</t>
  </si>
  <si>
    <t>Normalisasi Karang Asam Besar (Swakelola Tipe I)</t>
  </si>
  <si>
    <t>Normalisasi Sungai Kota Samarinda (Swakelola Tipe II)</t>
  </si>
  <si>
    <t>Normalisasi dan Perkuatan Tebing Sungai Talangsari</t>
  </si>
  <si>
    <t>Lanjutan Pengendalian Banjir Semani (Sentosa-Remaja-A.Yani)</t>
  </si>
  <si>
    <t>Drainase Sistem Karang Asam Kecil</t>
  </si>
  <si>
    <t>Drainase Karang Asam Besar</t>
  </si>
  <si>
    <t>Drainase Depsos Bawah</t>
  </si>
  <si>
    <t>Normalisasi</t>
  </si>
  <si>
    <t>Drainase</t>
  </si>
  <si>
    <t>Drainase Sistem Loa Janan Rapak Dalam</t>
  </si>
  <si>
    <t>Loa Bakung</t>
  </si>
  <si>
    <t>Box Culvert Sambutan</t>
  </si>
  <si>
    <t>Panjang (Km)</t>
  </si>
  <si>
    <t>capaian 2023 : 61,71%</t>
  </si>
  <si>
    <t>CAPAIAN</t>
  </si>
  <si>
    <t>CAPAIAN PENANGANAN BANJIR TAHUN 2024</t>
  </si>
  <si>
    <t>dibawah</t>
  </si>
  <si>
    <t>target 70 ha</t>
  </si>
  <si>
    <t>Lanjutan Normalisasi Sungai di Kota Samarinda (Swakelola Tipe II) (Pergeseran 4)</t>
  </si>
  <si>
    <t>Normalisasi Sungai Kandolo dan Sungai Bontang (Swakelola Tipe II) (Pergeseran 4)</t>
  </si>
  <si>
    <t>LAHAN</t>
  </si>
  <si>
    <t>FISIK</t>
  </si>
  <si>
    <t>30 meter kiri dan kanan</t>
  </si>
  <si>
    <t>DAS Ampal Waduk Wonorejo</t>
  </si>
  <si>
    <t>Kanan 200 m Kiri 100 m</t>
  </si>
  <si>
    <t>TW IV OUTCOME (Ha)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</si>
</sst>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10" x14ac:knownFonts="1">
    <font>
      <sz val="11"/>
      <color rgb="FF000000"/>
      <name val="Calibri"/>
    </font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theme="1"/>
      <name val="Calibri"/>
      <family val="2"/>
      <charset val="1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6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4" fillId="0" borderId="0"/>
    <xf numFmtId="0" fontId="1" fillId="0" borderId="0"/>
    <xf numFmtId="43" fontId="8" fillId="0" borderId="0" applyFont="0" applyFill="0" applyBorder="0" applyAlignment="0" applyProtection="0"/>
  </cellStyleXfs>
  <cellXfs count="60">
    <xf numFmtId="0" fontId="0" fillId="0" borderId="0" xfId="0"/>
    <xf numFmtId="0" fontId="0" fillId="2" borderId="0" xfId="0" applyFill="1"/>
    <xf numFmtId="0" fontId="6" fillId="0" borderId="5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0" fontId="7" fillId="0" borderId="8" xfId="1" applyFont="1" applyBorder="1" applyAlignment="1">
      <alignment horizontal="center" vertical="center"/>
    </xf>
    <xf numFmtId="0" fontId="7" fillId="0" borderId="9" xfId="1" applyFont="1" applyBorder="1" applyAlignment="1">
      <alignment horizontal="center" vertical="center"/>
    </xf>
    <xf numFmtId="0" fontId="6" fillId="0" borderId="8" xfId="1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7" fillId="0" borderId="0" xfId="1" applyFont="1" applyAlignment="1">
      <alignment horizontal="center" vertical="center"/>
    </xf>
    <xf numFmtId="2" fontId="6" fillId="0" borderId="8" xfId="1" applyNumberFormat="1" applyFont="1" applyBorder="1" applyAlignment="1">
      <alignment horizontal="center" vertical="center"/>
    </xf>
    <xf numFmtId="0" fontId="6" fillId="0" borderId="4" xfId="1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7" fillId="0" borderId="10" xfId="1" applyFont="1" applyBorder="1" applyAlignment="1">
      <alignment horizontal="center" vertical="center"/>
    </xf>
    <xf numFmtId="0" fontId="7" fillId="0" borderId="4" xfId="1" applyFont="1" applyBorder="1" applyAlignment="1">
      <alignment horizontal="center" vertical="center"/>
    </xf>
    <xf numFmtId="0" fontId="5" fillId="3" borderId="3" xfId="1" applyFont="1" applyFill="1" applyBorder="1" applyAlignment="1">
      <alignment horizontal="center" vertical="center" wrapText="1"/>
    </xf>
    <xf numFmtId="0" fontId="5" fillId="3" borderId="4" xfId="1" applyFont="1" applyFill="1" applyBorder="1" applyAlignment="1">
      <alignment horizontal="center" vertical="center" wrapText="1"/>
    </xf>
    <xf numFmtId="0" fontId="3" fillId="0" borderId="0" xfId="0" applyFont="1"/>
    <xf numFmtId="0" fontId="5" fillId="3" borderId="3" xfId="1" applyFont="1" applyFill="1" applyBorder="1" applyAlignment="1">
      <alignment horizontal="center" vertical="center"/>
    </xf>
    <xf numFmtId="0" fontId="5" fillId="3" borderId="11" xfId="1" applyFont="1" applyFill="1" applyBorder="1" applyAlignment="1">
      <alignment horizontal="center" vertical="center"/>
    </xf>
    <xf numFmtId="0" fontId="7" fillId="0" borderId="2" xfId="1" applyFont="1" applyBorder="1" applyAlignment="1">
      <alignment horizontal="center" vertical="center"/>
    </xf>
    <xf numFmtId="164" fontId="6" fillId="0" borderId="1" xfId="3" applyNumberFormat="1" applyFont="1" applyFill="1" applyBorder="1" applyAlignment="1">
      <alignment vertical="center"/>
    </xf>
    <xf numFmtId="164" fontId="6" fillId="0" borderId="15" xfId="3" applyNumberFormat="1" applyFont="1" applyFill="1" applyBorder="1" applyAlignment="1">
      <alignment vertical="center"/>
    </xf>
    <xf numFmtId="0" fontId="6" fillId="2" borderId="8" xfId="1" applyFont="1" applyFill="1" applyBorder="1" applyAlignment="1">
      <alignment horizontal="center" vertical="center"/>
    </xf>
    <xf numFmtId="2" fontId="6" fillId="2" borderId="8" xfId="1" applyNumberFormat="1" applyFont="1" applyFill="1" applyBorder="1" applyAlignment="1">
      <alignment horizontal="center" vertical="center"/>
    </xf>
    <xf numFmtId="0" fontId="7" fillId="4" borderId="8" xfId="1" applyFont="1" applyFill="1" applyBorder="1" applyAlignment="1">
      <alignment horizontal="center" vertical="center"/>
    </xf>
    <xf numFmtId="0" fontId="0" fillId="4" borderId="0" xfId="0" applyFill="1"/>
    <xf numFmtId="0" fontId="6" fillId="0" borderId="0" xfId="1" applyFont="1" applyAlignment="1">
      <alignment horizontal="center" vertical="center"/>
    </xf>
    <xf numFmtId="164" fontId="6" fillId="0" borderId="2" xfId="3" applyNumberFormat="1" applyFont="1" applyFill="1" applyBorder="1" applyAlignment="1">
      <alignment vertical="center"/>
    </xf>
    <xf numFmtId="164" fontId="0" fillId="0" borderId="0" xfId="3" applyNumberFormat="1" applyFont="1" applyFill="1"/>
    <xf numFmtId="0" fontId="5" fillId="5" borderId="3" xfId="1" applyFont="1" applyFill="1" applyBorder="1" applyAlignment="1">
      <alignment horizontal="center" vertical="center" wrapText="1"/>
    </xf>
    <xf numFmtId="0" fontId="5" fillId="0" borderId="0" xfId="1" applyFont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5" fillId="0" borderId="0" xfId="1" applyFont="1" applyAlignment="1">
      <alignment vertical="center"/>
    </xf>
    <xf numFmtId="2" fontId="6" fillId="0" borderId="0" xfId="1" applyNumberFormat="1" applyFont="1" applyAlignment="1">
      <alignment horizontal="center" vertical="center"/>
    </xf>
    <xf numFmtId="164" fontId="2" fillId="0" borderId="0" xfId="0" applyNumberFormat="1" applyFont="1"/>
    <xf numFmtId="0" fontId="5" fillId="5" borderId="11" xfId="1" applyFont="1" applyFill="1" applyBorder="1" applyAlignment="1">
      <alignment vertical="center"/>
    </xf>
    <xf numFmtId="0" fontId="5" fillId="5" borderId="12" xfId="1" applyFont="1" applyFill="1" applyBorder="1" applyAlignment="1">
      <alignment vertical="center"/>
    </xf>
    <xf numFmtId="0" fontId="5" fillId="5" borderId="13" xfId="1" applyFont="1" applyFill="1" applyBorder="1" applyAlignment="1">
      <alignment vertical="center"/>
    </xf>
    <xf numFmtId="0" fontId="5" fillId="0" borderId="8" xfId="1" applyFont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5" fillId="5" borderId="3" xfId="1" applyFont="1" applyFill="1" applyBorder="1" applyAlignment="1">
      <alignment horizontal="center" vertical="center" wrapText="1"/>
    </xf>
    <xf numFmtId="0" fontId="5" fillId="5" borderId="4" xfId="1" applyFont="1" applyFill="1" applyBorder="1" applyAlignment="1">
      <alignment horizontal="center" vertical="center"/>
    </xf>
    <xf numFmtId="0" fontId="5" fillId="5" borderId="4" xfId="1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horizontal="center" vertical="center"/>
    </xf>
    <xf numFmtId="0" fontId="5" fillId="3" borderId="4" xfId="1" applyFont="1" applyFill="1" applyBorder="1" applyAlignment="1">
      <alignment horizontal="center" vertical="center"/>
    </xf>
    <xf numFmtId="0" fontId="5" fillId="3" borderId="3" xfId="1" applyFont="1" applyFill="1" applyBorder="1" applyAlignment="1">
      <alignment horizontal="center" vertical="center" wrapText="1"/>
    </xf>
    <xf numFmtId="0" fontId="5" fillId="3" borderId="4" xfId="1" applyFont="1" applyFill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6" fillId="0" borderId="14" xfId="1" applyFont="1" applyFill="1" applyBorder="1" applyAlignment="1">
      <alignment horizontal="center" vertical="center"/>
    </xf>
    <xf numFmtId="0" fontId="6" fillId="0" borderId="15" xfId="1" applyFont="1" applyFill="1" applyBorder="1" applyAlignment="1">
      <alignment vertical="center"/>
    </xf>
    <xf numFmtId="0" fontId="6" fillId="0" borderId="15" xfId="1" applyFont="1" applyFill="1" applyBorder="1" applyAlignment="1">
      <alignment horizontal="center" vertical="center"/>
    </xf>
    <xf numFmtId="0" fontId="6" fillId="0" borderId="6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vertical="center"/>
    </xf>
    <xf numFmtId="0" fontId="6" fillId="0" borderId="1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vertical="center" wrapText="1"/>
    </xf>
    <xf numFmtId="0" fontId="0" fillId="0" borderId="1" xfId="0" applyFill="1" applyBorder="1"/>
    <xf numFmtId="0" fontId="6" fillId="0" borderId="16" xfId="1" applyFont="1" applyFill="1" applyBorder="1" applyAlignment="1">
      <alignment horizontal="center" vertical="center"/>
    </xf>
    <xf numFmtId="0" fontId="6" fillId="0" borderId="2" xfId="1" applyFont="1" applyFill="1" applyBorder="1" applyAlignment="1">
      <alignment vertical="center"/>
    </xf>
    <xf numFmtId="0" fontId="6" fillId="0" borderId="17" xfId="1" applyFont="1" applyFill="1" applyBorder="1" applyAlignment="1">
      <alignment horizontal="center" vertical="center"/>
    </xf>
  </cellXfs>
  <cellStyles count="4">
    <cellStyle name="Comma" xfId="3" builtinId="3"/>
    <cellStyle name="Normal" xfId="0" builtinId="0"/>
    <cellStyle name="Normal 3" xfId="1" xr:uid="{00000000-0005-0000-0000-000002000000}"/>
    <cellStyle name="Normal 4" xfId="2" xr:uid="{00000000-0005-0000-0000-000003000000}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37"/>
  <sheetViews>
    <sheetView tabSelected="1" zoomScale="73" zoomScaleNormal="120" zoomScaleSheetLayoutView="115" workbookViewId="0">
      <selection activeCell="L13" sqref="L13"/>
    </sheetView>
  </sheetViews>
  <sheetFormatPr defaultRowHeight="14.4" x14ac:dyDescent="0.3"/>
  <cols>
    <col min="1" max="1" width="14.88671875" style="7" customWidth="1"/>
    <col min="2" max="2" width="13.33203125" customWidth="1"/>
    <col min="3" max="3" width="74.88671875" customWidth="1"/>
    <col min="4" max="4" width="2.44140625" hidden="1" customWidth="1"/>
    <col min="5" max="5" width="12.6640625" customWidth="1"/>
    <col min="6" max="6" width="12.6640625" style="25" customWidth="1"/>
    <col min="7" max="7" width="17" hidden="1" customWidth="1"/>
    <col min="8" max="8" width="19.88671875" hidden="1" customWidth="1"/>
    <col min="9" max="9" width="0" hidden="1" customWidth="1"/>
    <col min="10" max="10" width="9.6640625" hidden="1" customWidth="1"/>
    <col min="11" max="11" width="12.88671875" style="1" customWidth="1"/>
    <col min="12" max="12" width="16.109375" customWidth="1"/>
    <col min="24" max="24" width="11.6640625" customWidth="1"/>
  </cols>
  <sheetData>
    <row r="1" spans="1:17" x14ac:dyDescent="0.3">
      <c r="F1"/>
      <c r="K1"/>
    </row>
    <row r="2" spans="1:17" ht="15.6" x14ac:dyDescent="0.3">
      <c r="B2" s="8"/>
      <c r="E2" s="8"/>
      <c r="F2" s="8"/>
      <c r="G2" s="8"/>
      <c r="H2" t="e">
        <f>12060-#REF!</f>
        <v>#REF!</v>
      </c>
      <c r="K2"/>
    </row>
    <row r="3" spans="1:17" ht="21" x14ac:dyDescent="0.4">
      <c r="B3" s="39" t="s">
        <v>27</v>
      </c>
      <c r="C3" s="39"/>
      <c r="D3" s="39"/>
      <c r="E3" s="39"/>
      <c r="F3" s="39"/>
      <c r="G3" s="39"/>
      <c r="H3" s="39"/>
      <c r="I3" s="39"/>
      <c r="J3" s="39"/>
      <c r="K3" s="39"/>
    </row>
    <row r="4" spans="1:17" ht="16.2" thickBot="1" x14ac:dyDescent="0.35">
      <c r="E4" s="8"/>
      <c r="F4" s="8"/>
      <c r="G4" s="8"/>
      <c r="K4"/>
    </row>
    <row r="5" spans="1:17" ht="14.4" customHeight="1" x14ac:dyDescent="0.3">
      <c r="B5" s="43" t="s">
        <v>1</v>
      </c>
      <c r="C5" s="45" t="s">
        <v>2</v>
      </c>
      <c r="D5" s="14"/>
      <c r="E5" s="45" t="s">
        <v>4</v>
      </c>
      <c r="F5" s="40" t="s">
        <v>24</v>
      </c>
      <c r="G5" s="40" t="s">
        <v>5</v>
      </c>
      <c r="H5" s="40" t="s">
        <v>6</v>
      </c>
      <c r="I5" s="40" t="s">
        <v>7</v>
      </c>
      <c r="J5" s="40" t="s">
        <v>7</v>
      </c>
      <c r="K5" s="40" t="s">
        <v>37</v>
      </c>
      <c r="L5" s="30"/>
    </row>
    <row r="6" spans="1:17" ht="42.6" customHeight="1" thickBot="1" x14ac:dyDescent="0.35">
      <c r="B6" s="44"/>
      <c r="C6" s="46"/>
      <c r="D6" s="15"/>
      <c r="E6" s="44"/>
      <c r="F6" s="42"/>
      <c r="G6" s="41"/>
      <c r="H6" s="42"/>
      <c r="I6" s="42"/>
      <c r="J6" s="41"/>
      <c r="K6" s="41"/>
      <c r="L6" s="31"/>
    </row>
    <row r="7" spans="1:17" ht="14.4" customHeight="1" thickBot="1" x14ac:dyDescent="0.35">
      <c r="B7" s="18"/>
      <c r="C7" s="14"/>
      <c r="D7" s="14"/>
      <c r="E7" s="17" t="s">
        <v>0</v>
      </c>
      <c r="F7" s="29"/>
      <c r="G7" s="35" t="s">
        <v>26</v>
      </c>
      <c r="H7" s="36"/>
      <c r="I7" s="36"/>
      <c r="J7" s="36"/>
      <c r="K7" s="37"/>
      <c r="L7" s="32"/>
    </row>
    <row r="8" spans="1:17" ht="16.2" thickBot="1" x14ac:dyDescent="0.35">
      <c r="A8" s="11" t="s">
        <v>19</v>
      </c>
      <c r="B8" s="49">
        <v>1</v>
      </c>
      <c r="C8" s="50" t="s">
        <v>10</v>
      </c>
      <c r="D8" s="21">
        <v>22872863895</v>
      </c>
      <c r="E8" s="51">
        <v>6</v>
      </c>
      <c r="F8" s="51">
        <f>756/1000</f>
        <v>0.75600000000000001</v>
      </c>
      <c r="G8" s="51"/>
      <c r="H8" s="51">
        <v>2</v>
      </c>
      <c r="I8" s="51">
        <v>5</v>
      </c>
      <c r="J8" s="51">
        <v>200</v>
      </c>
      <c r="K8" s="51">
        <v>11</v>
      </c>
      <c r="L8" s="26">
        <f>H8+I8+J8+K8</f>
        <v>218</v>
      </c>
      <c r="M8">
        <f>SUM(J8:J13)</f>
        <v>20810</v>
      </c>
    </row>
    <row r="9" spans="1:17" ht="15.6" x14ac:dyDescent="0.3">
      <c r="A9" s="11" t="s">
        <v>19</v>
      </c>
      <c r="B9" s="52">
        <v>2</v>
      </c>
      <c r="C9" s="53" t="s">
        <v>11</v>
      </c>
      <c r="D9" s="20">
        <v>5002266400</v>
      </c>
      <c r="E9" s="54">
        <v>6</v>
      </c>
      <c r="F9" s="54">
        <f>1506/1000</f>
        <v>1.506</v>
      </c>
      <c r="G9" s="54"/>
      <c r="H9" s="54">
        <v>3</v>
      </c>
      <c r="I9" s="54">
        <v>10</v>
      </c>
      <c r="J9" s="54">
        <v>1500</v>
      </c>
      <c r="K9" s="54">
        <v>7</v>
      </c>
      <c r="L9" s="26"/>
      <c r="Q9" s="47" t="s">
        <v>6</v>
      </c>
    </row>
    <row r="10" spans="1:17" ht="16.2" thickBot="1" x14ac:dyDescent="0.35">
      <c r="A10" s="11" t="s">
        <v>19</v>
      </c>
      <c r="B10" s="52">
        <v>3</v>
      </c>
      <c r="C10" s="53" t="s">
        <v>12</v>
      </c>
      <c r="D10" s="20">
        <v>1996537000</v>
      </c>
      <c r="E10" s="54">
        <v>5</v>
      </c>
      <c r="F10" s="54">
        <f>5.8-5.52</f>
        <v>0.28000000000000025</v>
      </c>
      <c r="G10" s="54"/>
      <c r="H10" s="54">
        <v>1.4</v>
      </c>
      <c r="I10" s="54">
        <v>7</v>
      </c>
      <c r="J10" s="54">
        <v>700</v>
      </c>
      <c r="K10" s="54">
        <v>7.2</v>
      </c>
      <c r="L10" s="26"/>
      <c r="Q10" s="48"/>
    </row>
    <row r="11" spans="1:17" ht="16.2" thickBot="1" x14ac:dyDescent="0.35">
      <c r="A11" s="11" t="s">
        <v>19</v>
      </c>
      <c r="B11" s="52">
        <v>4</v>
      </c>
      <c r="C11" s="53" t="s">
        <v>13</v>
      </c>
      <c r="D11" s="20">
        <v>26332558800</v>
      </c>
      <c r="E11" s="54">
        <v>10</v>
      </c>
      <c r="F11" s="54">
        <v>5.52</v>
      </c>
      <c r="G11" s="54">
        <v>4</v>
      </c>
      <c r="H11" s="54">
        <v>5</v>
      </c>
      <c r="I11" s="54">
        <v>34</v>
      </c>
      <c r="J11" s="54">
        <v>18000</v>
      </c>
      <c r="K11" s="54">
        <v>9</v>
      </c>
      <c r="L11" s="26"/>
      <c r="Q11" s="38"/>
    </row>
    <row r="12" spans="1:17" ht="15.6" x14ac:dyDescent="0.3">
      <c r="A12" s="11" t="s">
        <v>19</v>
      </c>
      <c r="B12" s="52">
        <v>5</v>
      </c>
      <c r="C12" s="53" t="s">
        <v>14</v>
      </c>
      <c r="D12" s="20">
        <v>2998823800</v>
      </c>
      <c r="E12" s="54">
        <v>6</v>
      </c>
      <c r="F12" s="54">
        <f>872/1000</f>
        <v>0.872</v>
      </c>
      <c r="G12" s="54"/>
      <c r="H12" s="54">
        <v>1</v>
      </c>
      <c r="I12" s="54">
        <v>3</v>
      </c>
      <c r="J12" s="54">
        <f>205*2</f>
        <v>410</v>
      </c>
      <c r="K12" s="54">
        <v>4</v>
      </c>
      <c r="L12" s="26"/>
      <c r="Q12" s="2">
        <v>1.5</v>
      </c>
    </row>
    <row r="13" spans="1:17" ht="31.2" x14ac:dyDescent="0.3">
      <c r="A13" s="11" t="s">
        <v>19</v>
      </c>
      <c r="B13" s="52">
        <v>6</v>
      </c>
      <c r="C13" s="55" t="s">
        <v>30</v>
      </c>
      <c r="D13" s="20"/>
      <c r="E13" s="54">
        <v>4</v>
      </c>
      <c r="F13" s="54"/>
      <c r="G13" s="54"/>
      <c r="H13" s="54"/>
      <c r="I13" s="54"/>
      <c r="J13" s="54"/>
      <c r="K13" s="54">
        <v>6</v>
      </c>
      <c r="L13" s="26"/>
      <c r="Q13" s="2"/>
    </row>
    <row r="14" spans="1:17" ht="31.2" x14ac:dyDescent="0.3">
      <c r="A14" s="11" t="s">
        <v>19</v>
      </c>
      <c r="B14" s="52">
        <v>7</v>
      </c>
      <c r="C14" s="55" t="s">
        <v>31</v>
      </c>
      <c r="D14" s="20"/>
      <c r="E14" s="54">
        <v>3</v>
      </c>
      <c r="F14" s="54"/>
      <c r="G14" s="54"/>
      <c r="H14" s="54"/>
      <c r="I14" s="54"/>
      <c r="J14" s="54"/>
      <c r="K14" s="54">
        <v>4</v>
      </c>
      <c r="L14" s="26"/>
      <c r="Q14" s="2"/>
    </row>
    <row r="15" spans="1:17" ht="15.6" x14ac:dyDescent="0.3">
      <c r="A15" s="11" t="s">
        <v>20</v>
      </c>
      <c r="B15" s="52">
        <v>8</v>
      </c>
      <c r="C15" s="53" t="s">
        <v>18</v>
      </c>
      <c r="D15" s="20">
        <v>2518397160</v>
      </c>
      <c r="E15" s="54">
        <v>10</v>
      </c>
      <c r="F15" s="54">
        <f>286/1000</f>
        <v>0.28599999999999998</v>
      </c>
      <c r="G15" s="54"/>
      <c r="H15" s="56"/>
      <c r="I15" s="54">
        <v>1.2</v>
      </c>
      <c r="J15" s="54" t="e">
        <f>#REF!</f>
        <v>#REF!</v>
      </c>
      <c r="K15" s="54">
        <v>6.6</v>
      </c>
      <c r="L15" s="26"/>
      <c r="M15" t="s">
        <v>28</v>
      </c>
      <c r="Q15" s="2"/>
    </row>
    <row r="16" spans="1:17" ht="15.6" x14ac:dyDescent="0.3">
      <c r="A16" s="11" t="s">
        <v>20</v>
      </c>
      <c r="B16" s="52">
        <v>9</v>
      </c>
      <c r="C16" s="53" t="s">
        <v>21</v>
      </c>
      <c r="D16" s="20">
        <v>15026436388</v>
      </c>
      <c r="E16" s="54">
        <v>5</v>
      </c>
      <c r="F16" s="54">
        <f>358/1000</f>
        <v>0.35799999999999998</v>
      </c>
      <c r="G16" s="54"/>
      <c r="H16" s="54">
        <v>0.5</v>
      </c>
      <c r="I16" s="54">
        <v>2</v>
      </c>
      <c r="J16" s="54" t="e">
        <f>#REF!</f>
        <v>#REF!</v>
      </c>
      <c r="K16" s="54">
        <v>5.7</v>
      </c>
      <c r="L16" s="26"/>
      <c r="M16" t="s">
        <v>28</v>
      </c>
      <c r="N16">
        <f>(711*80)/10000</f>
        <v>5.6879999999999997</v>
      </c>
      <c r="O16" t="s">
        <v>34</v>
      </c>
      <c r="Q16" s="2">
        <v>0.8</v>
      </c>
    </row>
    <row r="17" spans="1:18" ht="15.6" x14ac:dyDescent="0.3">
      <c r="A17" s="11" t="s">
        <v>20</v>
      </c>
      <c r="B17" s="52">
        <v>10</v>
      </c>
      <c r="C17" s="53" t="s">
        <v>16</v>
      </c>
      <c r="D17" s="20">
        <v>3022076592</v>
      </c>
      <c r="E17" s="54">
        <v>5</v>
      </c>
      <c r="F17" s="54">
        <f>72/1000</f>
        <v>7.1999999999999995E-2</v>
      </c>
      <c r="G17" s="54"/>
      <c r="H17" s="54"/>
      <c r="I17" s="54">
        <v>1.2</v>
      </c>
      <c r="J17" s="54" t="e">
        <f>#REF!</f>
        <v>#REF!</v>
      </c>
      <c r="K17" s="54">
        <v>10.3</v>
      </c>
      <c r="L17" s="26"/>
      <c r="M17" t="s">
        <v>28</v>
      </c>
      <c r="N17">
        <f>(108*60)/10000</f>
        <v>0.64800000000000002</v>
      </c>
      <c r="Q17" s="2">
        <v>18</v>
      </c>
    </row>
    <row r="18" spans="1:18" ht="15.6" x14ac:dyDescent="0.3">
      <c r="A18" s="11" t="s">
        <v>20</v>
      </c>
      <c r="B18" s="52">
        <v>11</v>
      </c>
      <c r="C18" s="53" t="s">
        <v>17</v>
      </c>
      <c r="D18" s="20">
        <v>3022076592</v>
      </c>
      <c r="E18" s="54">
        <v>5</v>
      </c>
      <c r="F18" s="54">
        <f>72/1000</f>
        <v>7.1999999999999995E-2</v>
      </c>
      <c r="G18" s="54"/>
      <c r="H18" s="54"/>
      <c r="I18" s="54">
        <v>2.1</v>
      </c>
      <c r="J18" s="54" t="e">
        <f>#REF!</f>
        <v>#REF!</v>
      </c>
      <c r="K18" s="54">
        <v>6.8</v>
      </c>
      <c r="L18" s="26"/>
      <c r="M18" t="s">
        <v>28</v>
      </c>
      <c r="Q18" s="2">
        <v>0.25</v>
      </c>
    </row>
    <row r="19" spans="1:18" ht="15.6" x14ac:dyDescent="0.3">
      <c r="A19" s="11" t="s">
        <v>20</v>
      </c>
      <c r="B19" s="52">
        <v>12</v>
      </c>
      <c r="C19" s="53" t="s">
        <v>15</v>
      </c>
      <c r="D19" s="20">
        <v>12004359796</v>
      </c>
      <c r="E19" s="54">
        <v>4</v>
      </c>
      <c r="F19" s="54">
        <f>96/1000</f>
        <v>9.6000000000000002E-2</v>
      </c>
      <c r="G19" s="54"/>
      <c r="H19" s="54"/>
      <c r="I19" s="54">
        <v>1.4</v>
      </c>
      <c r="J19" s="54" t="e">
        <f>#REF!</f>
        <v>#REF!</v>
      </c>
      <c r="K19" s="54">
        <v>3.7</v>
      </c>
      <c r="L19" s="26"/>
      <c r="M19" t="s">
        <v>28</v>
      </c>
      <c r="Q19" s="2">
        <v>2.0499999999999998</v>
      </c>
    </row>
    <row r="20" spans="1:18" ht="15.6" x14ac:dyDescent="0.3">
      <c r="A20" s="11" t="s">
        <v>20</v>
      </c>
      <c r="B20" s="52">
        <v>13</v>
      </c>
      <c r="C20" s="53" t="s">
        <v>22</v>
      </c>
      <c r="D20" s="20">
        <v>4029435456</v>
      </c>
      <c r="E20" s="54">
        <v>5</v>
      </c>
      <c r="F20" s="54">
        <f>2290/1000</f>
        <v>2.29</v>
      </c>
      <c r="G20" s="54"/>
      <c r="H20" s="54"/>
      <c r="I20" s="54">
        <v>1.5</v>
      </c>
      <c r="J20" s="54" t="e">
        <f>#REF!</f>
        <v>#REF!</v>
      </c>
      <c r="K20" s="54">
        <v>5.31</v>
      </c>
      <c r="L20" s="26"/>
      <c r="M20" t="s">
        <v>28</v>
      </c>
      <c r="N20" t="s">
        <v>36</v>
      </c>
      <c r="Q20" s="2">
        <v>0.18</v>
      </c>
    </row>
    <row r="21" spans="1:18" ht="15.6" x14ac:dyDescent="0.3">
      <c r="A21" s="11" t="s">
        <v>20</v>
      </c>
      <c r="B21" s="52">
        <v>14</v>
      </c>
      <c r="C21" s="53" t="s">
        <v>23</v>
      </c>
      <c r="D21" s="20">
        <v>5001360000</v>
      </c>
      <c r="E21" s="54">
        <v>3</v>
      </c>
      <c r="F21" s="54">
        <f>60/1000</f>
        <v>0.06</v>
      </c>
      <c r="G21" s="54"/>
      <c r="H21" s="54"/>
      <c r="I21" s="54">
        <v>0.5</v>
      </c>
      <c r="J21" s="54" t="e">
        <f>#REF!</f>
        <v>#REF!</v>
      </c>
      <c r="K21" s="54">
        <v>2.1</v>
      </c>
      <c r="L21" s="26"/>
      <c r="M21" t="s">
        <v>28</v>
      </c>
      <c r="N21">
        <f>(300*177)/10000</f>
        <v>5.31</v>
      </c>
      <c r="Q21" s="2">
        <v>0.7</v>
      </c>
    </row>
    <row r="22" spans="1:18" ht="16.2" thickBot="1" x14ac:dyDescent="0.35">
      <c r="A22" s="11"/>
      <c r="B22" s="57">
        <v>15</v>
      </c>
      <c r="C22" s="58" t="s">
        <v>35</v>
      </c>
      <c r="D22" s="27"/>
      <c r="E22" s="59"/>
      <c r="F22" s="59"/>
      <c r="G22" s="59"/>
      <c r="H22" s="59"/>
      <c r="I22" s="59"/>
      <c r="J22" s="59"/>
      <c r="K22" s="59"/>
      <c r="L22" s="26"/>
      <c r="Q22" s="2"/>
    </row>
    <row r="23" spans="1:18" ht="16.2" thickBot="1" x14ac:dyDescent="0.35">
      <c r="B23" s="13" t="s">
        <v>3</v>
      </c>
      <c r="C23" s="19"/>
      <c r="D23" s="19"/>
      <c r="E23" s="13">
        <f>SUM(E8:E22)</f>
        <v>77</v>
      </c>
      <c r="F23" s="13">
        <f>SUM(F8:F22)</f>
        <v>12.167999999999997</v>
      </c>
      <c r="G23" s="13">
        <f t="shared" ref="G23:J23" si="0">SUM(G8:G21)</f>
        <v>4</v>
      </c>
      <c r="H23" s="13">
        <f t="shared" si="0"/>
        <v>12.9</v>
      </c>
      <c r="I23" s="13">
        <f>SUM(I8:I21)</f>
        <v>68.900000000000006</v>
      </c>
      <c r="J23" s="13" t="e">
        <f t="shared" si="0"/>
        <v>#REF!</v>
      </c>
      <c r="K23" s="13">
        <f>SUM(K8:K22)</f>
        <v>88.710000000000008</v>
      </c>
      <c r="L23" s="8"/>
      <c r="Q23" s="2"/>
    </row>
    <row r="24" spans="1:18" ht="16.2" thickBot="1" x14ac:dyDescent="0.35">
      <c r="B24" s="4" t="s">
        <v>8</v>
      </c>
      <c r="C24" s="5">
        <f>E25+F25</f>
        <v>250.71</v>
      </c>
      <c r="D24" s="5"/>
      <c r="E24" s="4">
        <v>2022</v>
      </c>
      <c r="F24" s="24">
        <v>2023</v>
      </c>
      <c r="G24" s="4">
        <f>C24-G23</f>
        <v>246.71</v>
      </c>
      <c r="H24" s="4">
        <f>C24+H23</f>
        <v>263.61</v>
      </c>
      <c r="I24" s="4">
        <f>C24+I23</f>
        <v>319.61</v>
      </c>
      <c r="J24" s="6"/>
      <c r="K24" s="22">
        <f>C24+K23</f>
        <v>339.42</v>
      </c>
      <c r="L24" s="26"/>
      <c r="Q24" s="3"/>
    </row>
    <row r="25" spans="1:18" ht="16.2" thickBot="1" x14ac:dyDescent="0.35">
      <c r="B25" s="4" t="s">
        <v>9</v>
      </c>
      <c r="C25" s="5">
        <v>406.3</v>
      </c>
      <c r="D25" s="5"/>
      <c r="E25" s="4">
        <v>87.4</v>
      </c>
      <c r="F25" s="24">
        <v>163.31</v>
      </c>
      <c r="G25" s="9">
        <f>G24/$C$25*100</f>
        <v>60.721142013290674</v>
      </c>
      <c r="H25" s="9">
        <f>H24/$C$25*100</f>
        <v>64.880630076298303</v>
      </c>
      <c r="I25" s="9">
        <f>I24/$C$25*100</f>
        <v>78.663549101649039</v>
      </c>
      <c r="J25" s="9"/>
      <c r="K25" s="23">
        <f>K24/$C$25*100</f>
        <v>83.539256706866851</v>
      </c>
      <c r="L25" s="33"/>
      <c r="N25" t="s">
        <v>29</v>
      </c>
      <c r="Q25" s="3">
        <v>0.01</v>
      </c>
    </row>
    <row r="26" spans="1:18" ht="16.2" thickBot="1" x14ac:dyDescent="0.35">
      <c r="B26" s="12" t="s">
        <v>25</v>
      </c>
      <c r="F26"/>
      <c r="K26"/>
      <c r="R26" s="10"/>
    </row>
    <row r="27" spans="1:18" ht="16.2" thickBot="1" x14ac:dyDescent="0.35">
      <c r="F27"/>
      <c r="K27"/>
      <c r="R27" s="13">
        <f>SUM(R12:R26)</f>
        <v>0</v>
      </c>
    </row>
    <row r="28" spans="1:18" x14ac:dyDescent="0.3">
      <c r="F28"/>
      <c r="G28" s="16" t="s">
        <v>32</v>
      </c>
      <c r="H28" s="28">
        <v>3500000000000</v>
      </c>
      <c r="K28"/>
    </row>
    <row r="29" spans="1:18" x14ac:dyDescent="0.3">
      <c r="F29"/>
      <c r="G29" s="16" t="s">
        <v>33</v>
      </c>
      <c r="H29" s="28">
        <v>315000000000</v>
      </c>
      <c r="K29"/>
    </row>
    <row r="30" spans="1:18" x14ac:dyDescent="0.3">
      <c r="F30"/>
      <c r="H30" s="34">
        <f>H28+H29</f>
        <v>3815000000000</v>
      </c>
      <c r="K30"/>
    </row>
    <row r="31" spans="1:18" x14ac:dyDescent="0.3">
      <c r="F31"/>
      <c r="K31"/>
    </row>
    <row r="32" spans="1:18" x14ac:dyDescent="0.3">
      <c r="F32"/>
      <c r="K32"/>
    </row>
    <row r="33" spans="6:11" x14ac:dyDescent="0.3">
      <c r="F33"/>
      <c r="K33"/>
    </row>
    <row r="34" spans="6:11" x14ac:dyDescent="0.3">
      <c r="F34"/>
      <c r="K34"/>
    </row>
    <row r="35" spans="6:11" x14ac:dyDescent="0.3">
      <c r="F35"/>
      <c r="K35"/>
    </row>
    <row r="36" spans="6:11" x14ac:dyDescent="0.3">
      <c r="F36"/>
      <c r="K36"/>
    </row>
    <row r="37" spans="6:11" x14ac:dyDescent="0.3">
      <c r="F37"/>
      <c r="K37"/>
    </row>
  </sheetData>
  <mergeCells count="11">
    <mergeCell ref="Q9:Q10"/>
    <mergeCell ref="J5:J6"/>
    <mergeCell ref="I5:I6"/>
    <mergeCell ref="B3:K3"/>
    <mergeCell ref="K5:K6"/>
    <mergeCell ref="B5:B6"/>
    <mergeCell ref="C5:C6"/>
    <mergeCell ref="E5:E6"/>
    <mergeCell ref="F5:F6"/>
    <mergeCell ref="G5:G6"/>
    <mergeCell ref="H5:H6"/>
  </mergeCells>
  <pageMargins left="0.7" right="0.7" top="0.75" bottom="0.75" header="0.3" footer="0.3"/>
  <pageSetup paperSize="9" scale="53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banjir</vt:lpstr>
      <vt:lpstr>banjir!Print_Area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Unknown Creator</dc:creator>
  <cp:lastModifiedBy>Adzhary Dwi Putra Anwar</cp:lastModifiedBy>
  <cp:lastPrinted>2025-01-14T01:54:55Z</cp:lastPrinted>
  <dcterms:created xsi:type="dcterms:W3CDTF">2024-03-06T03:34:26Z</dcterms:created>
  <dcterms:modified xsi:type="dcterms:W3CDTF">2025-04-28T03:38:20Z</dcterms:modified>
</cp:coreProperties>
</file>